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Z:\Bild\Leinwand\"/>
    </mc:Choice>
  </mc:AlternateContent>
  <xr:revisionPtr revIDLastSave="0" documentId="13_ncr:1_{CF3A9B1C-D1E2-47F1-8F0D-68954A8EE9DE}" xr6:coauthVersionLast="45" xr6:coauthVersionMax="45" xr10:uidLastSave="{00000000-0000-0000-0000-000000000000}"/>
  <bookViews>
    <workbookView xWindow="-110" yWindow="-110" windowWidth="38620" windowHeight="21220" xr2:uid="{6CF6DC4F-E28E-47C2-81AE-3D234179756B}"/>
  </bookViews>
  <sheets>
    <sheet name="Winkelrechner" sheetId="2" r:id="rId1"/>
    <sheet name="Horizontal" sheetId="5" r:id="rId2"/>
    <sheet name="Vertikal" sheetId="4" r:id="rId3"/>
    <sheet name="Gain Tuch" sheetId="1" r:id="rId4"/>
    <sheet name="Hilfstabellen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2" i="1"/>
  <c r="B55" i="3" l="1"/>
  <c r="B56" i="3"/>
  <c r="B57" i="3"/>
  <c r="B58" i="3"/>
  <c r="B59" i="3"/>
  <c r="B45" i="3" l="1"/>
  <c r="B46" i="3"/>
  <c r="B47" i="3"/>
  <c r="B48" i="3"/>
  <c r="B49" i="3"/>
  <c r="B50" i="3"/>
  <c r="B51" i="3"/>
  <c r="B52" i="3"/>
  <c r="B53" i="3"/>
  <c r="B54" i="3"/>
  <c r="V2" i="3"/>
  <c r="V5" i="3" s="1"/>
  <c r="W2" i="3"/>
  <c r="W5" i="3" s="1"/>
  <c r="X2" i="3"/>
  <c r="X4" i="3" s="1"/>
  <c r="Y2" i="3"/>
  <c r="Y4" i="3" s="1"/>
  <c r="Z2" i="3"/>
  <c r="Z5" i="3" s="1"/>
  <c r="AA2" i="3"/>
  <c r="R28" i="3" s="1"/>
  <c r="AB2" i="3"/>
  <c r="AB4" i="3" s="1"/>
  <c r="K2" i="3"/>
  <c r="B28" i="3" s="1"/>
  <c r="L2" i="3"/>
  <c r="L4" i="3" s="1"/>
  <c r="M2" i="3"/>
  <c r="M4" i="3" s="1"/>
  <c r="N2" i="3"/>
  <c r="N5" i="3" s="1"/>
  <c r="O2" i="3"/>
  <c r="F28" i="3" s="1"/>
  <c r="P2" i="3"/>
  <c r="P4" i="3" s="1"/>
  <c r="Q2" i="3"/>
  <c r="Q4" i="3" s="1"/>
  <c r="R2" i="3"/>
  <c r="R5" i="3" s="1"/>
  <c r="S2" i="3"/>
  <c r="S5" i="3" s="1"/>
  <c r="T2" i="3"/>
  <c r="K28" i="3" s="1"/>
  <c r="U2" i="3"/>
  <c r="L28" i="3" s="1"/>
  <c r="AC2" i="3"/>
  <c r="AC4" i="3" s="1"/>
  <c r="AD2" i="3"/>
  <c r="U28" i="3" s="1"/>
  <c r="AE2" i="3"/>
  <c r="V28" i="3" s="1"/>
  <c r="AF2" i="3"/>
  <c r="W28" i="3" s="1"/>
  <c r="AG2" i="3"/>
  <c r="X28" i="3" s="1"/>
  <c r="AH2" i="3"/>
  <c r="Y28" i="3" s="1"/>
  <c r="AI2" i="3"/>
  <c r="AI5" i="3" s="1"/>
  <c r="AJ2" i="3"/>
  <c r="AA28" i="3" s="1"/>
  <c r="B2" i="3"/>
  <c r="B3" i="3"/>
  <c r="B4" i="3"/>
  <c r="B5" i="3"/>
  <c r="B6" i="3"/>
  <c r="B7" i="3"/>
  <c r="B8" i="3"/>
  <c r="B9" i="3"/>
  <c r="B10" i="3"/>
  <c r="B11" i="3"/>
  <c r="B12" i="3"/>
  <c r="C10" i="3" l="1"/>
  <c r="E10" i="3"/>
  <c r="C2" i="3"/>
  <c r="E2" i="3"/>
  <c r="C9" i="3"/>
  <c r="E9" i="3"/>
  <c r="C5" i="3"/>
  <c r="E5" i="3"/>
  <c r="D12" i="3"/>
  <c r="E12" i="3"/>
  <c r="D8" i="3"/>
  <c r="E8" i="3"/>
  <c r="D4" i="3"/>
  <c r="E4" i="3"/>
  <c r="C11" i="3"/>
  <c r="E11" i="3"/>
  <c r="D7" i="3"/>
  <c r="E7" i="3"/>
  <c r="C3" i="3"/>
  <c r="E3" i="3"/>
  <c r="C6" i="3"/>
  <c r="E6" i="3"/>
  <c r="C7" i="3"/>
  <c r="Q28" i="3"/>
  <c r="X5" i="3"/>
  <c r="AB5" i="3"/>
  <c r="H28" i="3"/>
  <c r="C28" i="3"/>
  <c r="AI4" i="3"/>
  <c r="AJ5" i="3"/>
  <c r="D28" i="3"/>
  <c r="Y5" i="3"/>
  <c r="Q5" i="3"/>
  <c r="AF5" i="3"/>
  <c r="P5" i="3"/>
  <c r="AE4" i="3"/>
  <c r="AE5" i="3"/>
  <c r="U5" i="3"/>
  <c r="T5" i="3"/>
  <c r="A35" i="3"/>
  <c r="AA4" i="3"/>
  <c r="W4" i="3"/>
  <c r="S4" i="3"/>
  <c r="O4" i="3"/>
  <c r="K5" i="3"/>
  <c r="AG5" i="3"/>
  <c r="AC5" i="3"/>
  <c r="M5" i="3"/>
  <c r="L5" i="3"/>
  <c r="L6" i="3" s="1"/>
  <c r="A29" i="3"/>
  <c r="A32" i="3"/>
  <c r="AH4" i="3"/>
  <c r="AD4" i="3"/>
  <c r="Z4" i="3"/>
  <c r="V4" i="3"/>
  <c r="R4" i="3"/>
  <c r="N4" i="3"/>
  <c r="O5" i="3"/>
  <c r="A39" i="3"/>
  <c r="M28" i="3"/>
  <c r="K4" i="3"/>
  <c r="AG4" i="3"/>
  <c r="U4" i="3"/>
  <c r="AA5" i="3"/>
  <c r="A36" i="3"/>
  <c r="E28" i="3"/>
  <c r="AJ4" i="3"/>
  <c r="AF4" i="3"/>
  <c r="T4" i="3"/>
  <c r="AH5" i="3"/>
  <c r="AD5" i="3"/>
  <c r="Z3" i="3"/>
  <c r="Z6" i="3" s="1"/>
  <c r="A31" i="3"/>
  <c r="G28" i="3"/>
  <c r="T28" i="3"/>
  <c r="O28" i="3"/>
  <c r="A38" i="3"/>
  <c r="A34" i="3"/>
  <c r="A30" i="3"/>
  <c r="S28" i="3"/>
  <c r="N28" i="3"/>
  <c r="A37" i="3"/>
  <c r="A33" i="3"/>
  <c r="Z28" i="3"/>
  <c r="T3" i="3"/>
  <c r="AJ3" i="3"/>
  <c r="V3" i="3"/>
  <c r="V6" i="3" s="1"/>
  <c r="P3" i="3"/>
  <c r="AC3" i="3"/>
  <c r="L3" i="3"/>
  <c r="AB3" i="3"/>
  <c r="AA3" i="3"/>
  <c r="W3" i="3"/>
  <c r="W6" i="3" s="1"/>
  <c r="O3" i="3"/>
  <c r="P28" i="3"/>
  <c r="Y3" i="3"/>
  <c r="X3" i="3"/>
  <c r="I28" i="3"/>
  <c r="J28" i="3"/>
  <c r="S3" i="3"/>
  <c r="S6" i="3" s="1"/>
  <c r="K3" i="3"/>
  <c r="R3" i="3"/>
  <c r="N3" i="3"/>
  <c r="N6" i="3" s="1"/>
  <c r="AG3" i="3"/>
  <c r="U3" i="3"/>
  <c r="Q3" i="3"/>
  <c r="M3" i="3"/>
  <c r="AF3" i="3"/>
  <c r="AE3" i="3"/>
  <c r="AI3" i="3"/>
  <c r="AI6" i="3" s="1"/>
  <c r="AH3" i="3"/>
  <c r="AD3" i="3"/>
  <c r="D3" i="3"/>
  <c r="D11" i="3"/>
  <c r="C12" i="3"/>
  <c r="C8" i="3"/>
  <c r="C4" i="3"/>
  <c r="D10" i="3"/>
  <c r="F10" i="3" s="1"/>
  <c r="D6" i="3"/>
  <c r="F6" i="3" s="1"/>
  <c r="D2" i="3"/>
  <c r="F2" i="3" s="1"/>
  <c r="D9" i="3"/>
  <c r="F9" i="3" s="1"/>
  <c r="D5" i="3"/>
  <c r="F8" i="3" l="1"/>
  <c r="F5" i="3"/>
  <c r="F11" i="3"/>
  <c r="H11" i="3" s="1"/>
  <c r="R6" i="3"/>
  <c r="R8" i="3" s="1"/>
  <c r="F3" i="3"/>
  <c r="F7" i="3"/>
  <c r="F4" i="3"/>
  <c r="G4" i="3" s="1"/>
  <c r="A18" i="3" s="1"/>
  <c r="F12" i="3"/>
  <c r="H12" i="3" s="1"/>
  <c r="Q6" i="3"/>
  <c r="K6" i="3"/>
  <c r="X6" i="3"/>
  <c r="AA6" i="3"/>
  <c r="AA8" i="3" s="1"/>
  <c r="M6" i="3"/>
  <c r="Y6" i="3"/>
  <c r="AD6" i="3"/>
  <c r="AC6" i="3"/>
  <c r="T6" i="3"/>
  <c r="P6" i="3"/>
  <c r="AE6" i="3"/>
  <c r="AH6" i="3"/>
  <c r="AH8" i="3" s="1"/>
  <c r="O6" i="3"/>
  <c r="O8" i="3" s="1"/>
  <c r="AG6" i="3"/>
  <c r="U6" i="3"/>
  <c r="AF6" i="3"/>
  <c r="AJ6" i="3"/>
  <c r="AJ8" i="3" s="1"/>
  <c r="AB6" i="3"/>
  <c r="H3" i="3"/>
  <c r="AE8" i="3"/>
  <c r="G9" i="3"/>
  <c r="A23" i="3" s="1"/>
  <c r="H10" i="3"/>
  <c r="AB8" i="3"/>
  <c r="H7" i="3"/>
  <c r="V8" i="3"/>
  <c r="H6" i="3"/>
  <c r="K8" i="3"/>
  <c r="X8" i="3"/>
  <c r="W8" i="3"/>
  <c r="G8" i="3"/>
  <c r="A22" i="3" s="1"/>
  <c r="Z8" i="3"/>
  <c r="H2" i="3"/>
  <c r="H5" i="3"/>
  <c r="N8" i="3"/>
  <c r="AI8" i="3"/>
  <c r="S8" i="3"/>
  <c r="V7" i="3"/>
  <c r="M15" i="3" s="1"/>
  <c r="G10" i="3" l="1"/>
  <c r="A24" i="3" s="1"/>
  <c r="M24" i="3" s="1"/>
  <c r="M37" i="3" s="1"/>
  <c r="H8" i="3"/>
  <c r="G7" i="3"/>
  <c r="A21" i="3" s="1"/>
  <c r="M21" i="3" s="1"/>
  <c r="M34" i="3" s="1"/>
  <c r="W7" i="3"/>
  <c r="N15" i="3" s="1"/>
  <c r="K7" i="3"/>
  <c r="B15" i="3" s="1"/>
  <c r="B22" i="3" s="1"/>
  <c r="B35" i="3" s="1"/>
  <c r="X7" i="3"/>
  <c r="O15" i="3" s="1"/>
  <c r="O22" i="3" s="1"/>
  <c r="O35" i="3" s="1"/>
  <c r="H4" i="3"/>
  <c r="G12" i="3"/>
  <c r="A26" i="3" s="1"/>
  <c r="N26" i="3" s="1"/>
  <c r="N39" i="3" s="1"/>
  <c r="G2" i="3"/>
  <c r="A16" i="3" s="1"/>
  <c r="M16" i="3" s="1"/>
  <c r="M29" i="3" s="1"/>
  <c r="AE7" i="3"/>
  <c r="V15" i="3" s="1"/>
  <c r="Z7" i="3"/>
  <c r="Q15" i="3" s="1"/>
  <c r="H9" i="3"/>
  <c r="AB7" i="3"/>
  <c r="S15" i="3" s="1"/>
  <c r="N7" i="3"/>
  <c r="E15" i="3" s="1"/>
  <c r="E18" i="3" s="1"/>
  <c r="E31" i="3" s="1"/>
  <c r="G3" i="3"/>
  <c r="A17" i="3" s="1"/>
  <c r="G6" i="3"/>
  <c r="A20" i="3" s="1"/>
  <c r="M20" i="3" s="1"/>
  <c r="M33" i="3" s="1"/>
  <c r="G11" i="3"/>
  <c r="A25" i="3" s="1"/>
  <c r="AH7" i="3"/>
  <c r="Y15" i="3" s="1"/>
  <c r="AI7" i="3"/>
  <c r="Z15" i="3" s="1"/>
  <c r="Z23" i="3" s="1"/>
  <c r="Z36" i="3" s="1"/>
  <c r="G5" i="3"/>
  <c r="A19" i="3" s="1"/>
  <c r="AJ7" i="3"/>
  <c r="AA15" i="3" s="1"/>
  <c r="AA22" i="3" s="1"/>
  <c r="AA35" i="3" s="1"/>
  <c r="O7" i="3"/>
  <c r="F15" i="3" s="1"/>
  <c r="F23" i="3" s="1"/>
  <c r="F36" i="3" s="1"/>
  <c r="R7" i="3"/>
  <c r="I15" i="3" s="1"/>
  <c r="I21" i="3" s="1"/>
  <c r="I34" i="3" s="1"/>
  <c r="AA7" i="3"/>
  <c r="R15" i="3" s="1"/>
  <c r="S7" i="3"/>
  <c r="J15" i="3" s="1"/>
  <c r="J23" i="3" s="1"/>
  <c r="J36" i="3" s="1"/>
  <c r="P7" i="3"/>
  <c r="G15" i="3" s="1"/>
  <c r="P8" i="3"/>
  <c r="T7" i="3"/>
  <c r="K15" i="3" s="1"/>
  <c r="T8" i="3"/>
  <c r="Q7" i="3"/>
  <c r="H15" i="3" s="1"/>
  <c r="Q8" i="3"/>
  <c r="AG7" i="3"/>
  <c r="X15" i="3" s="1"/>
  <c r="X18" i="3" s="1"/>
  <c r="X31" i="3" s="1"/>
  <c r="AG8" i="3"/>
  <c r="AC7" i="3"/>
  <c r="T15" i="3" s="1"/>
  <c r="T22" i="3" s="1"/>
  <c r="T35" i="3" s="1"/>
  <c r="AC8" i="3"/>
  <c r="M7" i="3"/>
  <c r="D15" i="3" s="1"/>
  <c r="M8" i="3"/>
  <c r="U7" i="3"/>
  <c r="L15" i="3" s="1"/>
  <c r="L22" i="3" s="1"/>
  <c r="L35" i="3" s="1"/>
  <c r="U8" i="3"/>
  <c r="AF7" i="3"/>
  <c r="W15" i="3" s="1"/>
  <c r="W19" i="3" s="1"/>
  <c r="W32" i="3" s="1"/>
  <c r="AF8" i="3"/>
  <c r="AD7" i="3"/>
  <c r="U15" i="3" s="1"/>
  <c r="U24" i="3" s="1"/>
  <c r="U37" i="3" s="1"/>
  <c r="AD8" i="3"/>
  <c r="L7" i="3"/>
  <c r="C15" i="3" s="1"/>
  <c r="C23" i="3" s="1"/>
  <c r="C36" i="3" s="1"/>
  <c r="L8" i="3"/>
  <c r="Y7" i="3"/>
  <c r="P15" i="3" s="1"/>
  <c r="Y8" i="3"/>
  <c r="N18" i="3"/>
  <c r="N31" i="3" s="1"/>
  <c r="M22" i="3"/>
  <c r="M35" i="3" s="1"/>
  <c r="M23" i="3"/>
  <c r="M36" i="3" s="1"/>
  <c r="O23" i="3"/>
  <c r="O36" i="3" s="1"/>
  <c r="O24" i="3"/>
  <c r="O37" i="3" s="1"/>
  <c r="M18" i="3"/>
  <c r="M31" i="3" s="1"/>
  <c r="D21" i="3" l="1"/>
  <c r="D34" i="3" s="1"/>
  <c r="K21" i="3"/>
  <c r="K34" i="3" s="1"/>
  <c r="Y24" i="3"/>
  <c r="Y37" i="3" s="1"/>
  <c r="N24" i="3"/>
  <c r="N37" i="3" s="1"/>
  <c r="M26" i="3"/>
  <c r="M39" i="3" s="1"/>
  <c r="N25" i="3"/>
  <c r="N38" i="3" s="1"/>
  <c r="N22" i="3"/>
  <c r="N35" i="3" s="1"/>
  <c r="S26" i="3"/>
  <c r="S39" i="3" s="1"/>
  <c r="N23" i="3"/>
  <c r="N36" i="3" s="1"/>
  <c r="N16" i="3"/>
  <c r="N29" i="3" s="1"/>
  <c r="V26" i="3"/>
  <c r="V39" i="3" s="1"/>
  <c r="B21" i="3"/>
  <c r="B34" i="3" s="1"/>
  <c r="N21" i="3"/>
  <c r="N34" i="3" s="1"/>
  <c r="B24" i="3"/>
  <c r="B37" i="3" s="1"/>
  <c r="B18" i="3"/>
  <c r="B31" i="3" s="1"/>
  <c r="O21" i="3"/>
  <c r="O34" i="3" s="1"/>
  <c r="I23" i="3"/>
  <c r="I36" i="3" s="1"/>
  <c r="O26" i="3"/>
  <c r="O39" i="3" s="1"/>
  <c r="B23" i="3"/>
  <c r="B36" i="3" s="1"/>
  <c r="B16" i="3"/>
  <c r="B29" i="3" s="1"/>
  <c r="O18" i="3"/>
  <c r="O31" i="3" s="1"/>
  <c r="O17" i="3"/>
  <c r="O30" i="3" s="1"/>
  <c r="S21" i="3"/>
  <c r="S34" i="3" s="1"/>
  <c r="S23" i="3"/>
  <c r="S36" i="3" s="1"/>
  <c r="O19" i="3"/>
  <c r="O32" i="3" s="1"/>
  <c r="S18" i="3"/>
  <c r="S31" i="3" s="1"/>
  <c r="S24" i="3"/>
  <c r="S37" i="3" s="1"/>
  <c r="E24" i="3"/>
  <c r="E37" i="3" s="1"/>
  <c r="V21" i="3"/>
  <c r="V34" i="3" s="1"/>
  <c r="F21" i="3"/>
  <c r="F34" i="3" s="1"/>
  <c r="F16" i="3"/>
  <c r="F29" i="3" s="1"/>
  <c r="F26" i="3"/>
  <c r="F39" i="3" s="1"/>
  <c r="F22" i="3"/>
  <c r="F35" i="3" s="1"/>
  <c r="B26" i="3"/>
  <c r="B39" i="3" s="1"/>
  <c r="B25" i="3"/>
  <c r="B38" i="3" s="1"/>
  <c r="Y26" i="3"/>
  <c r="Y39" i="3" s="1"/>
  <c r="O16" i="3"/>
  <c r="O29" i="3" s="1"/>
  <c r="Q16" i="3"/>
  <c r="Q29" i="3" s="1"/>
  <c r="F25" i="3"/>
  <c r="F38" i="3" s="1"/>
  <c r="V25" i="3"/>
  <c r="V38" i="3" s="1"/>
  <c r="E16" i="3"/>
  <c r="E29" i="3" s="1"/>
  <c r="O25" i="3"/>
  <c r="O38" i="3" s="1"/>
  <c r="H16" i="3"/>
  <c r="H29" i="3" s="1"/>
  <c r="G25" i="3"/>
  <c r="G38" i="3" s="1"/>
  <c r="Y16" i="3"/>
  <c r="Y29" i="3" s="1"/>
  <c r="S25" i="3"/>
  <c r="S38" i="3" s="1"/>
  <c r="M25" i="3"/>
  <c r="M38" i="3" s="1"/>
  <c r="R16" i="3"/>
  <c r="R29" i="3" s="1"/>
  <c r="V16" i="3"/>
  <c r="V29" i="3" s="1"/>
  <c r="I18" i="3"/>
  <c r="I31" i="3" s="1"/>
  <c r="F24" i="3"/>
  <c r="F37" i="3" s="1"/>
  <c r="F18" i="3"/>
  <c r="F31" i="3" s="1"/>
  <c r="E23" i="3"/>
  <c r="E36" i="3" s="1"/>
  <c r="Y23" i="3"/>
  <c r="Y36" i="3" s="1"/>
  <c r="E21" i="3"/>
  <c r="E34" i="3" s="1"/>
  <c r="Z18" i="3"/>
  <c r="Z31" i="3" s="1"/>
  <c r="V22" i="3"/>
  <c r="V35" i="3" s="1"/>
  <c r="Q22" i="3"/>
  <c r="Q35" i="3" s="1"/>
  <c r="V24" i="3"/>
  <c r="V37" i="3" s="1"/>
  <c r="V18" i="3"/>
  <c r="V31" i="3" s="1"/>
  <c r="T16" i="3"/>
  <c r="T29" i="3" s="1"/>
  <c r="N17" i="3"/>
  <c r="N30" i="3" s="1"/>
  <c r="Z16" i="3"/>
  <c r="Z29" i="3" s="1"/>
  <c r="Z22" i="3"/>
  <c r="Z35" i="3" s="1"/>
  <c r="Y25" i="3"/>
  <c r="Y38" i="3" s="1"/>
  <c r="M17" i="3"/>
  <c r="M30" i="3" s="1"/>
  <c r="V23" i="3"/>
  <c r="V36" i="3" s="1"/>
  <c r="F17" i="3"/>
  <c r="F30" i="3" s="1"/>
  <c r="Y17" i="3"/>
  <c r="Y30" i="3" s="1"/>
  <c r="Q17" i="3"/>
  <c r="Q30" i="3" s="1"/>
  <c r="Q21" i="3"/>
  <c r="Q34" i="3" s="1"/>
  <c r="S17" i="3"/>
  <c r="S30" i="3" s="1"/>
  <c r="Z26" i="3"/>
  <c r="Z39" i="3" s="1"/>
  <c r="Z25" i="3"/>
  <c r="Z38" i="3" s="1"/>
  <c r="Q26" i="3"/>
  <c r="Q39" i="3" s="1"/>
  <c r="O20" i="3"/>
  <c r="O33" i="3" s="1"/>
  <c r="Q25" i="3"/>
  <c r="Q38" i="3" s="1"/>
  <c r="I22" i="3"/>
  <c r="I35" i="3" s="1"/>
  <c r="Q24" i="3"/>
  <c r="Q37" i="3" s="1"/>
  <c r="Q18" i="3"/>
  <c r="Q31" i="3" s="1"/>
  <c r="Z21" i="3"/>
  <c r="Z34" i="3" s="1"/>
  <c r="Q23" i="3"/>
  <c r="Q36" i="3" s="1"/>
  <c r="Z24" i="3"/>
  <c r="Z37" i="3" s="1"/>
  <c r="P17" i="3"/>
  <c r="P30" i="3" s="1"/>
  <c r="I24" i="3"/>
  <c r="I37" i="3" s="1"/>
  <c r="B17" i="3"/>
  <c r="B30" i="3" s="1"/>
  <c r="I26" i="3"/>
  <c r="I39" i="3" s="1"/>
  <c r="I16" i="3"/>
  <c r="I29" i="3" s="1"/>
  <c r="I17" i="3"/>
  <c r="I30" i="3" s="1"/>
  <c r="I25" i="3"/>
  <c r="I38" i="3" s="1"/>
  <c r="E17" i="3"/>
  <c r="E30" i="3" s="1"/>
  <c r="V17" i="3"/>
  <c r="V30" i="3" s="1"/>
  <c r="F20" i="3"/>
  <c r="F33" i="3" s="1"/>
  <c r="I20" i="3"/>
  <c r="I33" i="3" s="1"/>
  <c r="Y22" i="3"/>
  <c r="Y35" i="3" s="1"/>
  <c r="E26" i="3"/>
  <c r="E39" i="3" s="1"/>
  <c r="Y21" i="3"/>
  <c r="Y34" i="3" s="1"/>
  <c r="E22" i="3"/>
  <c r="E35" i="3" s="1"/>
  <c r="S22" i="3"/>
  <c r="S35" i="3" s="1"/>
  <c r="Y18" i="3"/>
  <c r="Y31" i="3" s="1"/>
  <c r="S16" i="3"/>
  <c r="S29" i="3" s="1"/>
  <c r="E25" i="3"/>
  <c r="E38" i="3" s="1"/>
  <c r="B20" i="3"/>
  <c r="B33" i="3" s="1"/>
  <c r="E20" i="3"/>
  <c r="E33" i="3" s="1"/>
  <c r="Y20" i="3"/>
  <c r="Y33" i="3" s="1"/>
  <c r="Q20" i="3"/>
  <c r="Q33" i="3" s="1"/>
  <c r="N20" i="3"/>
  <c r="N33" i="3" s="1"/>
  <c r="M19" i="3"/>
  <c r="M32" i="3" s="1"/>
  <c r="B19" i="3"/>
  <c r="B32" i="3" s="1"/>
  <c r="V20" i="3"/>
  <c r="V33" i="3" s="1"/>
  <c r="Z20" i="3"/>
  <c r="Z33" i="3" s="1"/>
  <c r="S20" i="3"/>
  <c r="S33" i="3" s="1"/>
  <c r="AA18" i="3"/>
  <c r="AA31" i="3" s="1"/>
  <c r="Z17" i="3"/>
  <c r="Z30" i="3" s="1"/>
  <c r="J24" i="3"/>
  <c r="J37" i="3" s="1"/>
  <c r="J21" i="3"/>
  <c r="J34" i="3" s="1"/>
  <c r="J22" i="3"/>
  <c r="J35" i="3" s="1"/>
  <c r="AA20" i="3"/>
  <c r="AA33" i="3" s="1"/>
  <c r="AA25" i="3"/>
  <c r="AA38" i="3" s="1"/>
  <c r="S19" i="3"/>
  <c r="S32" i="3" s="1"/>
  <c r="K19" i="3"/>
  <c r="K32" i="3" s="1"/>
  <c r="V19" i="3"/>
  <c r="V32" i="3" s="1"/>
  <c r="Y19" i="3"/>
  <c r="Y32" i="3" s="1"/>
  <c r="Q19" i="3"/>
  <c r="Q32" i="3" s="1"/>
  <c r="I19" i="3"/>
  <c r="I32" i="3" s="1"/>
  <c r="AA19" i="3"/>
  <c r="AA32" i="3" s="1"/>
  <c r="N19" i="3"/>
  <c r="N32" i="3" s="1"/>
  <c r="E19" i="3"/>
  <c r="E32" i="3" s="1"/>
  <c r="F19" i="3"/>
  <c r="F32" i="3" s="1"/>
  <c r="Z19" i="3"/>
  <c r="Z32" i="3" s="1"/>
  <c r="AA23" i="3"/>
  <c r="AA36" i="3" s="1"/>
  <c r="AA21" i="3"/>
  <c r="AA34" i="3" s="1"/>
  <c r="AA26" i="3"/>
  <c r="AA39" i="3" s="1"/>
  <c r="AA16" i="3"/>
  <c r="AA29" i="3" s="1"/>
  <c r="J26" i="3"/>
  <c r="J39" i="3" s="1"/>
  <c r="J16" i="3"/>
  <c r="J29" i="3" s="1"/>
  <c r="AA24" i="3"/>
  <c r="AA37" i="3" s="1"/>
  <c r="AA17" i="3"/>
  <c r="AA30" i="3" s="1"/>
  <c r="P20" i="3"/>
  <c r="P33" i="3" s="1"/>
  <c r="G19" i="3"/>
  <c r="G32" i="3" s="1"/>
  <c r="U16" i="3"/>
  <c r="U29" i="3" s="1"/>
  <c r="R21" i="3"/>
  <c r="R34" i="3" s="1"/>
  <c r="W26" i="3"/>
  <c r="W39" i="3" s="1"/>
  <c r="R23" i="3"/>
  <c r="R36" i="3" s="1"/>
  <c r="R26" i="3"/>
  <c r="R39" i="3" s="1"/>
  <c r="C19" i="3"/>
  <c r="C32" i="3" s="1"/>
  <c r="D25" i="3"/>
  <c r="D38" i="3" s="1"/>
  <c r="R24" i="3"/>
  <c r="R37" i="3" s="1"/>
  <c r="R25" i="3"/>
  <c r="R38" i="3" s="1"/>
  <c r="R19" i="3"/>
  <c r="R32" i="3" s="1"/>
  <c r="R22" i="3"/>
  <c r="R35" i="3" s="1"/>
  <c r="R18" i="3"/>
  <c r="R31" i="3" s="1"/>
  <c r="X22" i="3"/>
  <c r="X35" i="3" s="1"/>
  <c r="R17" i="3"/>
  <c r="R30" i="3" s="1"/>
  <c r="C17" i="3"/>
  <c r="C30" i="3" s="1"/>
  <c r="C20" i="3"/>
  <c r="C33" i="3" s="1"/>
  <c r="D18" i="3"/>
  <c r="D31" i="3" s="1"/>
  <c r="D16" i="3"/>
  <c r="D29" i="3" s="1"/>
  <c r="D23" i="3"/>
  <c r="D36" i="3" s="1"/>
  <c r="C22" i="3"/>
  <c r="C35" i="3" s="1"/>
  <c r="R20" i="3"/>
  <c r="R33" i="3" s="1"/>
  <c r="G22" i="3"/>
  <c r="G35" i="3" s="1"/>
  <c r="T23" i="3"/>
  <c r="T36" i="3" s="1"/>
  <c r="H17" i="3"/>
  <c r="H30" i="3" s="1"/>
  <c r="J19" i="3"/>
  <c r="J32" i="3" s="1"/>
  <c r="J25" i="3"/>
  <c r="J38" i="3" s="1"/>
  <c r="H25" i="3"/>
  <c r="H38" i="3" s="1"/>
  <c r="G26" i="3"/>
  <c r="G39" i="3" s="1"/>
  <c r="T26" i="3"/>
  <c r="T39" i="3" s="1"/>
  <c r="J20" i="3"/>
  <c r="J33" i="3" s="1"/>
  <c r="J17" i="3"/>
  <c r="J30" i="3" s="1"/>
  <c r="G23" i="3"/>
  <c r="G36" i="3" s="1"/>
  <c r="U20" i="3"/>
  <c r="U33" i="3" s="1"/>
  <c r="G20" i="3"/>
  <c r="G33" i="3" s="1"/>
  <c r="L24" i="3"/>
  <c r="L37" i="3" s="1"/>
  <c r="J18" i="3"/>
  <c r="J31" i="3" s="1"/>
  <c r="T21" i="3"/>
  <c r="T34" i="3" s="1"/>
  <c r="L18" i="3"/>
  <c r="L31" i="3" s="1"/>
  <c r="G18" i="3"/>
  <c r="G31" i="3" s="1"/>
  <c r="L16" i="3"/>
  <c r="L29" i="3" s="1"/>
  <c r="G17" i="3"/>
  <c r="G30" i="3" s="1"/>
  <c r="L19" i="3"/>
  <c r="L32" i="3" s="1"/>
  <c r="U21" i="3"/>
  <c r="U34" i="3" s="1"/>
  <c r="P19" i="3"/>
  <c r="P32" i="3" s="1"/>
  <c r="H20" i="3"/>
  <c r="H33" i="3" s="1"/>
  <c r="H26" i="3"/>
  <c r="H39" i="3" s="1"/>
  <c r="H18" i="3"/>
  <c r="H31" i="3" s="1"/>
  <c r="H23" i="3"/>
  <c r="H36" i="3" s="1"/>
  <c r="H22" i="3"/>
  <c r="H35" i="3" s="1"/>
  <c r="U25" i="3"/>
  <c r="U38" i="3" s="1"/>
  <c r="H21" i="3"/>
  <c r="H34" i="3" s="1"/>
  <c r="P24" i="3"/>
  <c r="P37" i="3" s="1"/>
  <c r="H24" i="3"/>
  <c r="H37" i="3" s="1"/>
  <c r="P16" i="3"/>
  <c r="P29" i="3" s="1"/>
  <c r="G24" i="3"/>
  <c r="G37" i="3" s="1"/>
  <c r="G16" i="3"/>
  <c r="G29" i="3" s="1"/>
  <c r="L17" i="3"/>
  <c r="L30" i="3" s="1"/>
  <c r="H19" i="3"/>
  <c r="H32" i="3" s="1"/>
  <c r="L25" i="3"/>
  <c r="L38" i="3" s="1"/>
  <c r="G21" i="3"/>
  <c r="G34" i="3" s="1"/>
  <c r="U18" i="3"/>
  <c r="U31" i="3" s="1"/>
  <c r="P25" i="3"/>
  <c r="P38" i="3" s="1"/>
  <c r="U19" i="3"/>
  <c r="U32" i="3" s="1"/>
  <c r="P23" i="3"/>
  <c r="P36" i="3" s="1"/>
  <c r="T24" i="3"/>
  <c r="T37" i="3" s="1"/>
  <c r="T17" i="3"/>
  <c r="T30" i="3" s="1"/>
  <c r="T25" i="3"/>
  <c r="T38" i="3" s="1"/>
  <c r="U22" i="3"/>
  <c r="U35" i="3" s="1"/>
  <c r="P26" i="3"/>
  <c r="P39" i="3" s="1"/>
  <c r="U17" i="3"/>
  <c r="U30" i="3" s="1"/>
  <c r="U26" i="3"/>
  <c r="U39" i="3" s="1"/>
  <c r="P18" i="3"/>
  <c r="P31" i="3" s="1"/>
  <c r="L20" i="3"/>
  <c r="L33" i="3" s="1"/>
  <c r="L26" i="3"/>
  <c r="L39" i="3" s="1"/>
  <c r="L23" i="3"/>
  <c r="L36" i="3" s="1"/>
  <c r="L21" i="3"/>
  <c r="L34" i="3" s="1"/>
  <c r="T19" i="3"/>
  <c r="T32" i="3" s="1"/>
  <c r="U23" i="3"/>
  <c r="U36" i="3" s="1"/>
  <c r="P22" i="3"/>
  <c r="P35" i="3" s="1"/>
  <c r="P21" i="3"/>
  <c r="P34" i="3" s="1"/>
  <c r="T20" i="3"/>
  <c r="T33" i="3" s="1"/>
  <c r="T18" i="3"/>
  <c r="T31" i="3" s="1"/>
  <c r="D20" i="3"/>
  <c r="D33" i="3" s="1"/>
  <c r="D24" i="3"/>
  <c r="D37" i="3" s="1"/>
  <c r="K16" i="3"/>
  <c r="K29" i="3" s="1"/>
  <c r="C21" i="3"/>
  <c r="C34" i="3" s="1"/>
  <c r="W23" i="3"/>
  <c r="W36" i="3" s="1"/>
  <c r="W25" i="3"/>
  <c r="W38" i="3" s="1"/>
  <c r="W16" i="3"/>
  <c r="W29" i="3" s="1"/>
  <c r="C26" i="3"/>
  <c r="C39" i="3" s="1"/>
  <c r="K20" i="3"/>
  <c r="K33" i="3" s="1"/>
  <c r="C24" i="3"/>
  <c r="C37" i="3" s="1"/>
  <c r="K24" i="3"/>
  <c r="K37" i="3" s="1"/>
  <c r="D26" i="3"/>
  <c r="D39" i="3" s="1"/>
  <c r="D17" i="3"/>
  <c r="D30" i="3" s="1"/>
  <c r="D19" i="3"/>
  <c r="D32" i="3" s="1"/>
  <c r="K25" i="3"/>
  <c r="K38" i="3" s="1"/>
  <c r="K23" i="3"/>
  <c r="K36" i="3" s="1"/>
  <c r="K22" i="3"/>
  <c r="K35" i="3" s="1"/>
  <c r="D22" i="3"/>
  <c r="D35" i="3" s="1"/>
  <c r="X17" i="3"/>
  <c r="X30" i="3" s="1"/>
  <c r="X21" i="3"/>
  <c r="X34" i="3" s="1"/>
  <c r="X19" i="3"/>
  <c r="X32" i="3" s="1"/>
  <c r="X24" i="3"/>
  <c r="X37" i="3" s="1"/>
  <c r="W17" i="3"/>
  <c r="W30" i="3" s="1"/>
  <c r="X20" i="3"/>
  <c r="X33" i="3" s="1"/>
  <c r="W21" i="3"/>
  <c r="W34" i="3" s="1"/>
  <c r="W18" i="3"/>
  <c r="W31" i="3" s="1"/>
  <c r="W24" i="3"/>
  <c r="W37" i="3" s="1"/>
  <c r="X26" i="3"/>
  <c r="X39" i="3" s="1"/>
  <c r="X25" i="3"/>
  <c r="X38" i="3" s="1"/>
  <c r="X16" i="3"/>
  <c r="X29" i="3" s="1"/>
  <c r="K26" i="3"/>
  <c r="K39" i="3" s="1"/>
  <c r="C18" i="3"/>
  <c r="C31" i="3" s="1"/>
  <c r="K18" i="3"/>
  <c r="K31" i="3" s="1"/>
  <c r="C16" i="3"/>
  <c r="C29" i="3" s="1"/>
  <c r="K17" i="3"/>
  <c r="K30" i="3" s="1"/>
  <c r="C25" i="3"/>
  <c r="C38" i="3" s="1"/>
  <c r="W20" i="3"/>
  <c r="W33" i="3" s="1"/>
  <c r="W22" i="3"/>
  <c r="W35" i="3" s="1"/>
  <c r="X23" i="3"/>
  <c r="X36" i="3" s="1"/>
</calcChain>
</file>

<file path=xl/sharedStrings.xml><?xml version="1.0" encoding="utf-8"?>
<sst xmlns="http://schemas.openxmlformats.org/spreadsheetml/2006/main" count="49" uniqueCount="31">
  <si>
    <t>m</t>
  </si>
  <si>
    <t>Winkel</t>
  </si>
  <si>
    <t>Gain am Sitzplatz</t>
  </si>
  <si>
    <t>Differenzwinkel</t>
  </si>
  <si>
    <t>Winkel Projektor</t>
  </si>
  <si>
    <t>Winkel Auge</t>
  </si>
  <si>
    <t>Leinwand Y</t>
  </si>
  <si>
    <t>Schritt</t>
  </si>
  <si>
    <t>Leinwand X</t>
  </si>
  <si>
    <t>delta X</t>
  </si>
  <si>
    <t>delta Y</t>
  </si>
  <si>
    <t>Winkel Leinwand</t>
  </si>
  <si>
    <t>RGB-Werte</t>
  </si>
  <si>
    <t>Gain (normiert)</t>
  </si>
  <si>
    <t>Gain (Auswahl):</t>
  </si>
  <si>
    <t>Projektor</t>
  </si>
  <si>
    <t>Sitzplatz</t>
  </si>
  <si>
    <t>Leinwand</t>
  </si>
  <si>
    <t>Entfernung zu Boden:</t>
  </si>
  <si>
    <t>Entfernung zu Leinwand:</t>
  </si>
  <si>
    <t>Horizontal bezogen auf Leinwand:</t>
  </si>
  <si>
    <t>Breite:</t>
  </si>
  <si>
    <t>Höhe:</t>
  </si>
  <si>
    <t>Abstand Unterkante zu Boden:</t>
  </si>
  <si>
    <t>Radius horizontal:</t>
  </si>
  <si>
    <t>Radius vertikal:</t>
  </si>
  <si>
    <t>Neigung vertikal</t>
  </si>
  <si>
    <t>°</t>
  </si>
  <si>
    <t>retro</t>
  </si>
  <si>
    <t>angular</t>
  </si>
  <si>
    <t>Reflektionsart: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</si>
</sst>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0" xfId="0" applyNumberFormat="1"/>
    <xf numFmtId="0" fontId="1" fillId="0" borderId="0" xfId="0" applyFont="1"/>
    <xf numFmtId="0" fontId="0" fillId="2" borderId="0" xfId="0" applyFill="1"/>
    <xf numFmtId="2" fontId="1" fillId="0" borderId="0" xfId="0" applyNumberFormat="1" applyFont="1"/>
    <xf numFmtId="164" fontId="0" fillId="0" borderId="0" xfId="0" applyNumberFormat="1"/>
    <xf numFmtId="1" fontId="0" fillId="0" borderId="0" xfId="0" applyNumberFormat="1"/>
    <xf numFmtId="0" fontId="1" fillId="0" borderId="0" xfId="0" applyFont="1" applyFill="1"/>
    <xf numFmtId="0" fontId="0" fillId="0" borderId="0" xfId="0" applyFill="1"/>
    <xf numFmtId="0" fontId="0" fillId="0" borderId="0" xfId="0"/>
    <xf numFmtId="2" fontId="0" fillId="0" borderId="0" xfId="0" applyNumberFormat="1"/>
    <xf numFmtId="0" fontId="0" fillId="0" borderId="0" xfId="0" applyFill="1"/>
    <xf numFmtId="0" fontId="1" fillId="2" borderId="0" xfId="0" applyFont="1" applyFill="1"/>
    <xf numFmtId="0" fontId="0" fillId="5" borderId="0" xfId="0" applyFont="1" applyFill="1"/>
    <xf numFmtId="0" fontId="0" fillId="4" borderId="0" xfId="0" applyFont="1" applyFill="1"/>
    <xf numFmtId="0" fontId="0" fillId="3" borderId="0" xfId="0" applyFont="1" applyFill="1"/>
    <xf numFmtId="0" fontId="2" fillId="5" borderId="1" xfId="0" applyFont="1" applyFill="1" applyBorder="1"/>
    <xf numFmtId="0" fontId="2" fillId="4" borderId="1" xfId="0" applyFont="1" applyFill="1" applyBorder="1"/>
    <xf numFmtId="0" fontId="2" fillId="3" borderId="1" xfId="0" applyFont="1" applyFill="1" applyBorder="1"/>
    <xf numFmtId="0" fontId="1" fillId="0" borderId="1" xfId="0" applyFont="1" applyBorder="1"/>
    <xf numFmtId="0" fontId="1" fillId="2" borderId="0" xfId="0" applyFont="1" applyFill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888888"/>
      <color rgb="FF949494"/>
      <color rgb="FF9E9E9E"/>
      <color rgb="FFBABABA"/>
      <color rgb="FFB1B1B1"/>
      <color rgb="FFC2C2C2"/>
      <color rgb="FFCACACA"/>
      <color rgb="FFD2D2D2"/>
      <color rgb="FFD9D9D9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Leuchtdichte (normiert)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view3D>
      <c:rotX val="90"/>
      <c:hPercent val="5"/>
      <c:rotY val="0"/>
      <c:depthPercent val="100"/>
      <c:rAngAx val="0"/>
      <c:perspective val="0"/>
    </c:view3D>
    <c:floor>
      <c:thickness val="0"/>
      <c:spPr>
        <a:noFill/>
        <a:ln w="6350" cap="flat" cmpd="sng" algn="ctr">
          <a:noFill/>
          <a:prstDash val="solid"/>
          <a:round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2386882468043332E-2"/>
          <c:y val="0.10368522448736812"/>
          <c:w val="0.91993154783918452"/>
          <c:h val="0.74162799824216985"/>
        </c:manualLayout>
      </c:layout>
      <c:surfaceChart>
        <c:wireframe val="0"/>
        <c:ser>
          <c:idx val="0"/>
          <c:order val="0"/>
          <c:tx>
            <c:strRef>
              <c:f>Hilfstabellen!$A$29</c:f>
              <c:strCache>
                <c:ptCount val="1"/>
                <c:pt idx="0">
                  <c:v>0,00</c:v>
                </c:pt>
              </c:strCache>
            </c:strRef>
          </c:tx>
          <c:spPr>
            <a:solidFill>
              <a:schemeClr val="accent3">
                <a:shade val="41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Hilfstabellen!$B$29:$AA$29</c:f>
              <c:numCache>
                <c:formatCode>0.00</c:formatCode>
                <c:ptCount val="26"/>
                <c:pt idx="0">
                  <c:v>0.44444444444444448</c:v>
                </c:pt>
                <c:pt idx="1">
                  <c:v>0.44444444444444448</c:v>
                </c:pt>
                <c:pt idx="2">
                  <c:v>0.46666666666666662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0.52777777777777779</c:v>
                </c:pt>
                <c:pt idx="7">
                  <c:v>0.52777777777777779</c:v>
                </c:pt>
                <c:pt idx="8">
                  <c:v>0.52777777777777779</c:v>
                </c:pt>
                <c:pt idx="9">
                  <c:v>0.52777777777777779</c:v>
                </c:pt>
                <c:pt idx="10">
                  <c:v>0.52777777777777779</c:v>
                </c:pt>
                <c:pt idx="11">
                  <c:v>0.52777777777777779</c:v>
                </c:pt>
                <c:pt idx="12">
                  <c:v>0.52777777777777779</c:v>
                </c:pt>
                <c:pt idx="13">
                  <c:v>0.52777777777777779</c:v>
                </c:pt>
                <c:pt idx="14">
                  <c:v>0.52777777777777779</c:v>
                </c:pt>
                <c:pt idx="15">
                  <c:v>0.52777777777777779</c:v>
                </c:pt>
                <c:pt idx="16">
                  <c:v>0.52777777777777779</c:v>
                </c:pt>
                <c:pt idx="17">
                  <c:v>0.52777777777777779</c:v>
                </c:pt>
                <c:pt idx="18">
                  <c:v>0.52777777777777779</c:v>
                </c:pt>
                <c:pt idx="19">
                  <c:v>0.52777777777777779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0.46666666666666662</c:v>
                </c:pt>
                <c:pt idx="24">
                  <c:v>0.44444444444444448</c:v>
                </c:pt>
                <c:pt idx="25">
                  <c:v>0.44444444444444448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B7-4E39-BD81-5A9B3F6B083A}"/>
            </c:ext>
          </c:extLst>
        </c:ser>
        <c:ser>
          <c:idx val="1"/>
          <c:order val="1"/>
          <c:tx>
            <c:strRef>
              <c:f>Hilfstabellen!$A$30</c:f>
              <c:strCache>
                <c:ptCount val="1"/>
                <c:pt idx="0">
                  <c:v>0,17</c:v>
                </c:pt>
              </c:strCache>
            </c:strRef>
          </c:tx>
          <c:spPr>
            <a:solidFill>
              <a:schemeClr val="accent3">
                <a:shade val="53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Hilfstabellen!$B$30:$AA$30</c:f>
              <c:numCache>
                <c:formatCode>0.00</c:formatCode>
                <c:ptCount val="26"/>
                <c:pt idx="0">
                  <c:v>0.44444444444444448</c:v>
                </c:pt>
                <c:pt idx="1">
                  <c:v>0.46666666666666662</c:v>
                </c:pt>
                <c:pt idx="2">
                  <c:v>0.46666666666666662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0.52777777777777779</c:v>
                </c:pt>
                <c:pt idx="7">
                  <c:v>0.52777777777777779</c:v>
                </c:pt>
                <c:pt idx="8">
                  <c:v>0.52777777777777779</c:v>
                </c:pt>
                <c:pt idx="9">
                  <c:v>0.58333333333333337</c:v>
                </c:pt>
                <c:pt idx="10">
                  <c:v>0.58333333333333337</c:v>
                </c:pt>
                <c:pt idx="11">
                  <c:v>0.58333333333333337</c:v>
                </c:pt>
                <c:pt idx="12">
                  <c:v>0.58333333333333337</c:v>
                </c:pt>
                <c:pt idx="13">
                  <c:v>0.58333333333333337</c:v>
                </c:pt>
                <c:pt idx="14">
                  <c:v>0.58333333333333337</c:v>
                </c:pt>
                <c:pt idx="15">
                  <c:v>0.58333333333333337</c:v>
                </c:pt>
                <c:pt idx="16">
                  <c:v>0.58333333333333337</c:v>
                </c:pt>
                <c:pt idx="17">
                  <c:v>0.52777777777777779</c:v>
                </c:pt>
                <c:pt idx="18">
                  <c:v>0.52777777777777779</c:v>
                </c:pt>
                <c:pt idx="19">
                  <c:v>0.52777777777777779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0.46666666666666662</c:v>
                </c:pt>
                <c:pt idx="24">
                  <c:v>0.46666666666666662</c:v>
                </c:pt>
                <c:pt idx="25">
                  <c:v>0.44444444444444448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B7-4E39-BD81-5A9B3F6B083A}"/>
            </c:ext>
          </c:extLst>
        </c:ser>
        <c:ser>
          <c:idx val="2"/>
          <c:order val="2"/>
          <c:tx>
            <c:strRef>
              <c:f>Hilfstabellen!$A$31</c:f>
              <c:strCache>
                <c:ptCount val="1"/>
                <c:pt idx="0">
                  <c:v>0,34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Hilfstabellen!$B$31:$AA$31</c:f>
              <c:numCache>
                <c:formatCode>0.00</c:formatCode>
                <c:ptCount val="26"/>
                <c:pt idx="0">
                  <c:v>0.44444444444444448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0.52777777777777779</c:v>
                </c:pt>
                <c:pt idx="7">
                  <c:v>0.52777777777777779</c:v>
                </c:pt>
                <c:pt idx="8">
                  <c:v>0.58333333333333337</c:v>
                </c:pt>
                <c:pt idx="9">
                  <c:v>0.58333333333333337</c:v>
                </c:pt>
                <c:pt idx="10">
                  <c:v>0.66666666666666663</c:v>
                </c:pt>
                <c:pt idx="11">
                  <c:v>0.66666666666666663</c:v>
                </c:pt>
                <c:pt idx="12">
                  <c:v>0.66666666666666663</c:v>
                </c:pt>
                <c:pt idx="13">
                  <c:v>0.66666666666666663</c:v>
                </c:pt>
                <c:pt idx="14">
                  <c:v>0.66666666666666663</c:v>
                </c:pt>
                <c:pt idx="15">
                  <c:v>0.66666666666666663</c:v>
                </c:pt>
                <c:pt idx="16">
                  <c:v>0.58333333333333337</c:v>
                </c:pt>
                <c:pt idx="17">
                  <c:v>0.58333333333333337</c:v>
                </c:pt>
                <c:pt idx="18">
                  <c:v>0.52777777777777779</c:v>
                </c:pt>
                <c:pt idx="19">
                  <c:v>0.52777777777777779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0.44444444444444448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B7-4E39-BD81-5A9B3F6B083A}"/>
            </c:ext>
          </c:extLst>
        </c:ser>
        <c:ser>
          <c:idx val="3"/>
          <c:order val="3"/>
          <c:tx>
            <c:strRef>
              <c:f>Hilfstabellen!$A$32</c:f>
              <c:strCache>
                <c:ptCount val="1"/>
                <c:pt idx="0">
                  <c:v>0,51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Hilfstabellen!$B$32:$AA$32</c:f>
              <c:numCache>
                <c:formatCode>0.00</c:formatCode>
                <c:ptCount val="26"/>
                <c:pt idx="0">
                  <c:v>0.44444444444444448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0.52777777777777779</c:v>
                </c:pt>
                <c:pt idx="7">
                  <c:v>0.58333333333333337</c:v>
                </c:pt>
                <c:pt idx="8">
                  <c:v>0.58333333333333337</c:v>
                </c:pt>
                <c:pt idx="9">
                  <c:v>0.66666666666666663</c:v>
                </c:pt>
                <c:pt idx="10">
                  <c:v>0.66666666666666663</c:v>
                </c:pt>
                <c:pt idx="11">
                  <c:v>0.77777777777777768</c:v>
                </c:pt>
                <c:pt idx="12">
                  <c:v>0.77777777777777768</c:v>
                </c:pt>
                <c:pt idx="13">
                  <c:v>0.77777777777777768</c:v>
                </c:pt>
                <c:pt idx="14">
                  <c:v>0.77777777777777768</c:v>
                </c:pt>
                <c:pt idx="15">
                  <c:v>0.66666666666666663</c:v>
                </c:pt>
                <c:pt idx="16">
                  <c:v>0.66666666666666663</c:v>
                </c:pt>
                <c:pt idx="17">
                  <c:v>0.58333333333333337</c:v>
                </c:pt>
                <c:pt idx="18">
                  <c:v>0.58333333333333337</c:v>
                </c:pt>
                <c:pt idx="19">
                  <c:v>0.52777777777777779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0.44444444444444448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B7-4E39-BD81-5A9B3F6B083A}"/>
            </c:ext>
          </c:extLst>
        </c:ser>
        <c:ser>
          <c:idx val="4"/>
          <c:order val="4"/>
          <c:tx>
            <c:strRef>
              <c:f>Hilfstabellen!$A$33</c:f>
              <c:strCache>
                <c:ptCount val="1"/>
                <c:pt idx="0">
                  <c:v>0,68</c:v>
                </c:pt>
              </c:strCache>
            </c:strRef>
          </c:tx>
          <c:spPr>
            <a:solidFill>
              <a:schemeClr val="accent3">
                <a:shade val="88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Hilfstabellen!$B$33:$AA$33</c:f>
              <c:numCache>
                <c:formatCode>0.00</c:formatCode>
                <c:ptCount val="26"/>
                <c:pt idx="0">
                  <c:v>0.44444444444444448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0.58333333333333337</c:v>
                </c:pt>
                <c:pt idx="8">
                  <c:v>0.66666666666666663</c:v>
                </c:pt>
                <c:pt idx="9">
                  <c:v>0.77777777777777768</c:v>
                </c:pt>
                <c:pt idx="10">
                  <c:v>0.77777777777777768</c:v>
                </c:pt>
                <c:pt idx="11">
                  <c:v>0.84444444444444444</c:v>
                </c:pt>
                <c:pt idx="12">
                  <c:v>0.84444444444444444</c:v>
                </c:pt>
                <c:pt idx="13">
                  <c:v>0.84444444444444444</c:v>
                </c:pt>
                <c:pt idx="14">
                  <c:v>0.84444444444444444</c:v>
                </c:pt>
                <c:pt idx="15">
                  <c:v>0.77777777777777768</c:v>
                </c:pt>
                <c:pt idx="16">
                  <c:v>0.77777777777777768</c:v>
                </c:pt>
                <c:pt idx="17">
                  <c:v>0.66666666666666663</c:v>
                </c:pt>
                <c:pt idx="18">
                  <c:v>0.58333333333333337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0.44444444444444448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B7-4E39-BD81-5A9B3F6B083A}"/>
            </c:ext>
          </c:extLst>
        </c:ser>
        <c:ser>
          <c:idx val="5"/>
          <c:order val="5"/>
          <c:tx>
            <c:strRef>
              <c:f>Hilfstabellen!$A$34</c:f>
              <c:strCache>
                <c:ptCount val="1"/>
                <c:pt idx="0">
                  <c:v>0,85</c:v>
                </c:pt>
              </c:strCache>
            </c:strRef>
          </c:tx>
          <c:spPr>
            <a:solidFill>
              <a:schemeClr val="accent3"/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Hilfstabellen!$B$34:$AA$34</c:f>
              <c:numCache>
                <c:formatCode>0.00</c:formatCode>
                <c:ptCount val="26"/>
                <c:pt idx="0">
                  <c:v>0.46666666666666662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0.66666666666666663</c:v>
                </c:pt>
                <c:pt idx="8">
                  <c:v>0.66666666666666663</c:v>
                </c:pt>
                <c:pt idx="9">
                  <c:v>0.77777777777777768</c:v>
                </c:pt>
                <c:pt idx="10">
                  <c:v>0.84444444444444444</c:v>
                </c:pt>
                <c:pt idx="11">
                  <c:v>0.8833333333333333</c:v>
                </c:pt>
                <c:pt idx="12">
                  <c:v>0.9277777777777777</c:v>
                </c:pt>
                <c:pt idx="13">
                  <c:v>0.9277777777777777</c:v>
                </c:pt>
                <c:pt idx="14">
                  <c:v>0.8833333333333333</c:v>
                </c:pt>
                <c:pt idx="15">
                  <c:v>0.84444444444444444</c:v>
                </c:pt>
                <c:pt idx="16">
                  <c:v>0.77777777777777768</c:v>
                </c:pt>
                <c:pt idx="17">
                  <c:v>0.66666666666666663</c:v>
                </c:pt>
                <c:pt idx="18">
                  <c:v>0.66666666666666663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0.46666666666666662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FB7-4E39-BD81-5A9B3F6B083A}"/>
            </c:ext>
          </c:extLst>
        </c:ser>
        <c:ser>
          <c:idx val="6"/>
          <c:order val="6"/>
          <c:tx>
            <c:strRef>
              <c:f>Hilfstabellen!$A$35</c:f>
              <c:strCache>
                <c:ptCount val="1"/>
                <c:pt idx="0">
                  <c:v>1,02</c:v>
                </c:pt>
              </c:strCache>
            </c:strRef>
          </c:tx>
          <c:spPr>
            <a:solidFill>
              <a:schemeClr val="accent3">
                <a:tint val="89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Hilfstabellen!$B$35:$AA$35</c:f>
              <c:numCache>
                <c:formatCode>0.00</c:formatCode>
                <c:ptCount val="26"/>
                <c:pt idx="0">
                  <c:v>0.46666666666666662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0.66666666666666663</c:v>
                </c:pt>
                <c:pt idx="8">
                  <c:v>0.77777777777777768</c:v>
                </c:pt>
                <c:pt idx="9">
                  <c:v>0.77777777777777768</c:v>
                </c:pt>
                <c:pt idx="10">
                  <c:v>0.8833333333333333</c:v>
                </c:pt>
                <c:pt idx="11">
                  <c:v>0.9277777777777777</c:v>
                </c:pt>
                <c:pt idx="12">
                  <c:v>0.97777777777777775</c:v>
                </c:pt>
                <c:pt idx="13">
                  <c:v>0.97777777777777775</c:v>
                </c:pt>
                <c:pt idx="14">
                  <c:v>0.9277777777777777</c:v>
                </c:pt>
                <c:pt idx="15">
                  <c:v>0.8833333333333333</c:v>
                </c:pt>
                <c:pt idx="16">
                  <c:v>0.77777777777777768</c:v>
                </c:pt>
                <c:pt idx="17">
                  <c:v>0.77777777777777768</c:v>
                </c:pt>
                <c:pt idx="18">
                  <c:v>0.66666666666666663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0.46666666666666662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B7-4E39-BD81-5A9B3F6B083A}"/>
            </c:ext>
          </c:extLst>
        </c:ser>
        <c:ser>
          <c:idx val="7"/>
          <c:order val="7"/>
          <c:tx>
            <c:strRef>
              <c:f>Hilfstabellen!$A$36</c:f>
              <c:strCache>
                <c:ptCount val="1"/>
                <c:pt idx="0">
                  <c:v>1,19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Hilfstabellen!$B$36:$AA$36</c:f>
              <c:numCache>
                <c:formatCode>0.00</c:formatCode>
                <c:ptCount val="26"/>
                <c:pt idx="0">
                  <c:v>0.46666666666666662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0.66666666666666663</c:v>
                </c:pt>
                <c:pt idx="8">
                  <c:v>0.77777777777777768</c:v>
                </c:pt>
                <c:pt idx="9">
                  <c:v>0.84444444444444444</c:v>
                </c:pt>
                <c:pt idx="10">
                  <c:v>0.8833333333333333</c:v>
                </c:pt>
                <c:pt idx="11">
                  <c:v>0.95555555555555549</c:v>
                </c:pt>
                <c:pt idx="12">
                  <c:v>0.98888888888888893</c:v>
                </c:pt>
                <c:pt idx="13">
                  <c:v>0.98888888888888893</c:v>
                </c:pt>
                <c:pt idx="14">
                  <c:v>0.95555555555555549</c:v>
                </c:pt>
                <c:pt idx="15">
                  <c:v>0.8833333333333333</c:v>
                </c:pt>
                <c:pt idx="16">
                  <c:v>0.84444444444444444</c:v>
                </c:pt>
                <c:pt idx="17">
                  <c:v>0.77777777777777768</c:v>
                </c:pt>
                <c:pt idx="18">
                  <c:v>0.66666666666666663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0.46666666666666662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FB7-4E39-BD81-5A9B3F6B083A}"/>
            </c:ext>
          </c:extLst>
        </c:ser>
        <c:ser>
          <c:idx val="8"/>
          <c:order val="8"/>
          <c:tx>
            <c:strRef>
              <c:f>Hilfstabellen!$A$37</c:f>
              <c:strCache>
                <c:ptCount val="1"/>
                <c:pt idx="0">
                  <c:v>1,36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Hilfstabellen!$B$37:$AA$37</c:f>
              <c:numCache>
                <c:formatCode>0.00</c:formatCode>
                <c:ptCount val="26"/>
                <c:pt idx="0">
                  <c:v>0.46666666666666662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0.66666666666666663</c:v>
                </c:pt>
                <c:pt idx="8">
                  <c:v>0.77777777777777768</c:v>
                </c:pt>
                <c:pt idx="9">
                  <c:v>0.77777777777777768</c:v>
                </c:pt>
                <c:pt idx="10">
                  <c:v>0.8833333333333333</c:v>
                </c:pt>
                <c:pt idx="11">
                  <c:v>0.9277777777777777</c:v>
                </c:pt>
                <c:pt idx="12">
                  <c:v>0.97777777777777775</c:v>
                </c:pt>
                <c:pt idx="13">
                  <c:v>0.97777777777777775</c:v>
                </c:pt>
                <c:pt idx="14">
                  <c:v>0.9277777777777777</c:v>
                </c:pt>
                <c:pt idx="15">
                  <c:v>0.8833333333333333</c:v>
                </c:pt>
                <c:pt idx="16">
                  <c:v>0.77777777777777768</c:v>
                </c:pt>
                <c:pt idx="17">
                  <c:v>0.77777777777777768</c:v>
                </c:pt>
                <c:pt idx="18">
                  <c:v>0.66666666666666663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0.46666666666666662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FB7-4E39-BD81-5A9B3F6B083A}"/>
            </c:ext>
          </c:extLst>
        </c:ser>
        <c:ser>
          <c:idx val="9"/>
          <c:order val="9"/>
          <c:tx>
            <c:strRef>
              <c:f>Hilfstabellen!$A$38</c:f>
              <c:strCache>
                <c:ptCount val="1"/>
                <c:pt idx="0">
                  <c:v>1,53</c:v>
                </c:pt>
              </c:strCache>
            </c:strRef>
          </c:tx>
          <c:spPr>
            <a:solidFill>
              <a:schemeClr val="accent3">
                <a:tint val="54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Hilfstabellen!$B$38:$AA$38</c:f>
              <c:numCache>
                <c:formatCode>0.00</c:formatCode>
                <c:ptCount val="26"/>
                <c:pt idx="0">
                  <c:v>0.46666666666666662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0.66666666666666663</c:v>
                </c:pt>
                <c:pt idx="8">
                  <c:v>0.66666666666666663</c:v>
                </c:pt>
                <c:pt idx="9">
                  <c:v>0.77777777777777768</c:v>
                </c:pt>
                <c:pt idx="10">
                  <c:v>0.84444444444444444</c:v>
                </c:pt>
                <c:pt idx="11">
                  <c:v>0.8833333333333333</c:v>
                </c:pt>
                <c:pt idx="12">
                  <c:v>0.9277777777777777</c:v>
                </c:pt>
                <c:pt idx="13">
                  <c:v>0.9277777777777777</c:v>
                </c:pt>
                <c:pt idx="14">
                  <c:v>0.8833333333333333</c:v>
                </c:pt>
                <c:pt idx="15">
                  <c:v>0.84444444444444444</c:v>
                </c:pt>
                <c:pt idx="16">
                  <c:v>0.77777777777777768</c:v>
                </c:pt>
                <c:pt idx="17">
                  <c:v>0.66666666666666663</c:v>
                </c:pt>
                <c:pt idx="18">
                  <c:v>0.66666666666666663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0.46666666666666662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FB7-4E39-BD81-5A9B3F6B083A}"/>
            </c:ext>
          </c:extLst>
        </c:ser>
        <c:ser>
          <c:idx val="10"/>
          <c:order val="10"/>
          <c:tx>
            <c:strRef>
              <c:f>Hilfstabellen!$A$39</c:f>
              <c:strCache>
                <c:ptCount val="1"/>
                <c:pt idx="0">
                  <c:v>1,70</c:v>
                </c:pt>
              </c:strCache>
            </c:strRef>
          </c:tx>
          <c:spPr>
            <a:solidFill>
              <a:schemeClr val="accent3">
                <a:tint val="42000"/>
              </a:schemeClr>
            </a:solidFill>
            <a:ln/>
            <a:effectLst/>
            <a:sp3d prstMaterial="flat"/>
          </c:spPr>
          <c:cat>
            <c:numRef>
              <c:f>Hilfstabellen!$B$28:$AA$28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cat>
          <c:val>
            <c:numRef>
              <c:f>Hilfstabellen!$B$39:$AA$39</c:f>
              <c:numCache>
                <c:formatCode>0.00</c:formatCode>
                <c:ptCount val="26"/>
                <c:pt idx="0">
                  <c:v>0.44444444444444448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0.58333333333333337</c:v>
                </c:pt>
                <c:pt idx="8">
                  <c:v>0.66666666666666663</c:v>
                </c:pt>
                <c:pt idx="9">
                  <c:v>0.77777777777777768</c:v>
                </c:pt>
                <c:pt idx="10">
                  <c:v>0.77777777777777768</c:v>
                </c:pt>
                <c:pt idx="11">
                  <c:v>0.84444444444444444</c:v>
                </c:pt>
                <c:pt idx="12">
                  <c:v>0.84444444444444444</c:v>
                </c:pt>
                <c:pt idx="13">
                  <c:v>0.84444444444444444</c:v>
                </c:pt>
                <c:pt idx="14">
                  <c:v>0.84444444444444444</c:v>
                </c:pt>
                <c:pt idx="15">
                  <c:v>0.77777777777777768</c:v>
                </c:pt>
                <c:pt idx="16">
                  <c:v>0.77777777777777768</c:v>
                </c:pt>
                <c:pt idx="17">
                  <c:v>0.66666666666666663</c:v>
                </c:pt>
                <c:pt idx="18">
                  <c:v>0.58333333333333337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0.44444444444444448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FB7-4E39-BD81-5A9B3F6B083A}"/>
            </c:ext>
          </c:extLst>
        </c:ser>
        <c:bandFmts>
          <c:bandFmt>
            <c:idx val="0"/>
            <c:spPr>
              <a:solidFill>
                <a:srgbClr val="888888"/>
              </a:solidFill>
              <a:ln/>
              <a:effectLst/>
              <a:sp3d prstMaterial="flat"/>
            </c:spPr>
          </c:bandFmt>
          <c:bandFmt>
            <c:idx val="1"/>
            <c:spPr>
              <a:solidFill>
                <a:srgbClr val="949494"/>
              </a:solidFill>
              <a:ln/>
              <a:effectLst/>
              <a:sp3d prstMaterial="flat"/>
            </c:spPr>
          </c:bandFmt>
          <c:bandFmt>
            <c:idx val="2"/>
            <c:spPr>
              <a:solidFill>
                <a:srgbClr val="9E9E9E"/>
              </a:solidFill>
              <a:ln/>
              <a:effectLst/>
              <a:sp3d prstMaterial="flat"/>
            </c:spPr>
          </c:bandFmt>
          <c:bandFmt>
            <c:idx val="3"/>
            <c:spPr>
              <a:solidFill>
                <a:srgbClr val="BABABA"/>
              </a:solidFill>
              <a:ln/>
              <a:effectLst/>
              <a:sp3d prstMaterial="flat"/>
            </c:spPr>
          </c:bandFmt>
          <c:bandFmt>
            <c:idx val="4"/>
            <c:spPr>
              <a:solidFill>
                <a:srgbClr val="B1B1B1"/>
              </a:solidFill>
              <a:ln/>
              <a:effectLst/>
              <a:sp3d prstMaterial="flat"/>
            </c:spPr>
          </c:bandFmt>
          <c:bandFmt>
            <c:idx val="5"/>
            <c:spPr>
              <a:solidFill>
                <a:srgbClr val="BABABA"/>
              </a:solidFill>
              <a:ln/>
              <a:effectLst/>
              <a:sp3d prstMaterial="flat"/>
            </c:spPr>
          </c:bandFmt>
          <c:bandFmt>
            <c:idx val="6"/>
            <c:spPr>
              <a:solidFill>
                <a:srgbClr val="C2C2C2"/>
              </a:solidFill>
              <a:ln/>
              <a:effectLst/>
              <a:sp3d prstMaterial="flat"/>
            </c:spPr>
          </c:bandFmt>
          <c:bandFmt>
            <c:idx val="7"/>
            <c:spPr>
              <a:solidFill>
                <a:srgbClr val="CACACA"/>
              </a:solidFill>
              <a:ln/>
              <a:effectLst/>
              <a:sp3d prstMaterial="flat"/>
            </c:spPr>
          </c:bandFmt>
          <c:bandFmt>
            <c:idx val="8"/>
            <c:spPr>
              <a:solidFill>
                <a:srgbClr val="D2D2D2"/>
              </a:solidFill>
              <a:ln/>
              <a:effectLst/>
              <a:sp3d prstMaterial="flat"/>
            </c:spPr>
          </c:bandFmt>
          <c:bandFmt>
            <c:idx val="9"/>
            <c:spPr>
              <a:solidFill>
                <a:srgbClr val="D9D9D9"/>
              </a:solidFill>
              <a:ln/>
              <a:effectLst/>
              <a:sp3d prstMaterial="flat"/>
            </c:spPr>
          </c:bandFmt>
          <c:bandFmt>
            <c:idx val="10"/>
            <c:spPr>
              <a:solidFill>
                <a:srgbClr val="E0E0E0"/>
              </a:solidFill>
              <a:ln/>
              <a:effectLst/>
              <a:sp3d prstMaterial="flat"/>
            </c:spPr>
          </c:bandFmt>
          <c:bandFmt>
            <c:idx val="11"/>
            <c:spPr>
              <a:solidFill>
                <a:srgbClr val="E6E6E6"/>
              </a:solidFill>
              <a:ln/>
              <a:effectLst/>
              <a:sp3d prstMaterial="flat"/>
            </c:spPr>
          </c:bandFmt>
          <c:bandFmt>
            <c:idx val="12"/>
            <c:spPr>
              <a:solidFill>
                <a:srgbClr val="EDEDED"/>
              </a:solidFill>
              <a:ln/>
              <a:effectLst/>
              <a:sp3d prstMaterial="flat"/>
            </c:spPr>
          </c:bandFmt>
          <c:bandFmt>
            <c:idx val="13"/>
            <c:spPr>
              <a:solidFill>
                <a:srgbClr val="F3F3F3"/>
              </a:solidFill>
              <a:ln/>
              <a:effectLst/>
              <a:sp3d prstMaterial="flat"/>
            </c:spPr>
          </c:bandFmt>
          <c:bandFmt>
            <c:idx val="14"/>
            <c:spPr>
              <a:solidFill>
                <a:srgbClr val="F9F9F9"/>
              </a:solidFill>
              <a:ln/>
              <a:effectLst/>
              <a:sp3d prstMaterial="flat"/>
            </c:spPr>
          </c:bandFmt>
          <c:bandFmt>
            <c:idx val="15"/>
            <c:spPr>
              <a:solidFill>
                <a:srgbClr val="FFFFFF"/>
              </a:solidFill>
              <a:ln/>
              <a:effectLst/>
              <a:sp3d prstMaterial="flat"/>
            </c:spPr>
          </c:bandFmt>
          <c:bandFmt>
            <c:idx val="16"/>
            <c:spPr>
              <a:solidFill>
                <a:schemeClr val="bg1"/>
              </a:solidFill>
              <a:ln/>
              <a:effectLst/>
              <a:sp3d prstMaterial="flat"/>
            </c:spPr>
          </c:bandFmt>
        </c:bandFmts>
        <c:axId val="677433336"/>
        <c:axId val="677431696"/>
        <c:axId val="739834624"/>
      </c:surfaceChart>
      <c:catAx>
        <c:axId val="67743333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7431696"/>
        <c:crosses val="autoZero"/>
        <c:auto val="1"/>
        <c:lblAlgn val="ctr"/>
        <c:lblOffset val="100"/>
        <c:tickLblSkip val="5"/>
        <c:noMultiLvlLbl val="0"/>
      </c:catAx>
      <c:valAx>
        <c:axId val="677431696"/>
        <c:scaling>
          <c:orientation val="minMax"/>
          <c:max val="1"/>
          <c:min val="0.2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one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7433336"/>
        <c:crosses val="autoZero"/>
        <c:crossBetween val="midCat"/>
        <c:majorUnit val="5.000000000000001E-2"/>
      </c:valAx>
      <c:serAx>
        <c:axId val="73983462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7431696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Leuchtdichteverteilung horizontal (normiert)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'Gain Tuch'!$H$1</c:f>
              <c:strCache>
                <c:ptCount val="1"/>
                <c:pt idx="0">
                  <c:v>Gain (normiert)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Hilfstabellen!$K$2:$AJ$2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xVal>
          <c:yVal>
            <c:numRef>
              <c:f>Hilfstabellen!$K$8:$AJ$8</c:f>
              <c:numCache>
                <c:formatCode>0.00</c:formatCode>
                <c:ptCount val="26"/>
                <c:pt idx="0">
                  <c:v>0.46666666666666662</c:v>
                </c:pt>
                <c:pt idx="1">
                  <c:v>0.46666666666666662</c:v>
                </c:pt>
                <c:pt idx="2">
                  <c:v>0.52777777777777779</c:v>
                </c:pt>
                <c:pt idx="3">
                  <c:v>0.52777777777777779</c:v>
                </c:pt>
                <c:pt idx="4">
                  <c:v>0.52777777777777779</c:v>
                </c:pt>
                <c:pt idx="5">
                  <c:v>0.52777777777777779</c:v>
                </c:pt>
                <c:pt idx="6">
                  <c:v>0.58333333333333337</c:v>
                </c:pt>
                <c:pt idx="7">
                  <c:v>0.66666666666666663</c:v>
                </c:pt>
                <c:pt idx="8">
                  <c:v>0.77777777777777768</c:v>
                </c:pt>
                <c:pt idx="9">
                  <c:v>0.84444444444444444</c:v>
                </c:pt>
                <c:pt idx="10">
                  <c:v>0.8833333333333333</c:v>
                </c:pt>
                <c:pt idx="11">
                  <c:v>0.95555555555555549</c:v>
                </c:pt>
                <c:pt idx="12">
                  <c:v>0.98888888888888893</c:v>
                </c:pt>
                <c:pt idx="13">
                  <c:v>0.98888888888888893</c:v>
                </c:pt>
                <c:pt idx="14">
                  <c:v>0.95555555555555549</c:v>
                </c:pt>
                <c:pt idx="15">
                  <c:v>0.8833333333333333</c:v>
                </c:pt>
                <c:pt idx="16">
                  <c:v>0.84444444444444444</c:v>
                </c:pt>
                <c:pt idx="17">
                  <c:v>0.77777777777777768</c:v>
                </c:pt>
                <c:pt idx="18">
                  <c:v>0.66666666666666663</c:v>
                </c:pt>
                <c:pt idx="19">
                  <c:v>0.58333333333333337</c:v>
                </c:pt>
                <c:pt idx="20">
                  <c:v>0.52777777777777779</c:v>
                </c:pt>
                <c:pt idx="21">
                  <c:v>0.52777777777777779</c:v>
                </c:pt>
                <c:pt idx="22">
                  <c:v>0.52777777777777779</c:v>
                </c:pt>
                <c:pt idx="23">
                  <c:v>0.52777777777777779</c:v>
                </c:pt>
                <c:pt idx="24">
                  <c:v>0.46666666666666662</c:v>
                </c:pt>
                <c:pt idx="25">
                  <c:v>0.46666666666666662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42-4BE5-A830-A09D56DC5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760328"/>
        <c:axId val="586760984"/>
      </c:scatterChart>
      <c:valAx>
        <c:axId val="5867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auf Leinwand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6760984"/>
        <c:crosses val="autoZero"/>
        <c:crossBetween val="midCat"/>
        <c:majorUnit val="0.2"/>
      </c:valAx>
      <c:valAx>
        <c:axId val="58676098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Gain (normiert)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676032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Winkel horizontal zu Leinwandnormale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Hilfstabellen!$J$3</c:f>
              <c:strCache>
                <c:ptCount val="1"/>
                <c:pt idx="0">
                  <c:v>Winkel Auge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Hilfstabellen!$K$2:$AJ$2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xVal>
          <c:yVal>
            <c:numRef>
              <c:f>Hilfstabellen!$K$3:$AJ$3</c:f>
              <c:numCache>
                <c:formatCode>0.00</c:formatCode>
                <c:ptCount val="26"/>
                <c:pt idx="0">
                  <c:v>27.75854060106002</c:v>
                </c:pt>
                <c:pt idx="1">
                  <c:v>25.836754224001567</c:v>
                </c:pt>
                <c:pt idx="2">
                  <c:v>23.850473908076907</c:v>
                </c:pt>
                <c:pt idx="3">
                  <c:v>21.801409486351815</c:v>
                </c:pt>
                <c:pt idx="4">
                  <c:v>19.692021238736515</c:v>
                </c:pt>
                <c:pt idx="5">
                  <c:v>17.525568373722862</c:v>
                </c:pt>
                <c:pt idx="6">
                  <c:v>15.306138974089862</c:v>
                </c:pt>
                <c:pt idx="7">
                  <c:v>13.03865658302297</c:v>
                </c:pt>
                <c:pt idx="8">
                  <c:v>10.72885929801005</c:v>
                </c:pt>
                <c:pt idx="9">
                  <c:v>8.3832484809293533</c:v>
                </c:pt>
                <c:pt idx="10">
                  <c:v>6.0090059574945087</c:v>
                </c:pt>
                <c:pt idx="11">
                  <c:v>3.613880752003638</c:v>
                </c:pt>
                <c:pt idx="12">
                  <c:v>1.2060487792199552</c:v>
                </c:pt>
                <c:pt idx="13">
                  <c:v>-1.2060487792199552</c:v>
                </c:pt>
                <c:pt idx="14">
                  <c:v>-3.6138807520036522</c:v>
                </c:pt>
                <c:pt idx="15">
                  <c:v>-6.0090059574945087</c:v>
                </c:pt>
                <c:pt idx="16">
                  <c:v>-8.3832484809293533</c:v>
                </c:pt>
                <c:pt idx="17">
                  <c:v>-10.72885929801005</c:v>
                </c:pt>
                <c:pt idx="18">
                  <c:v>-13.03865658302297</c:v>
                </c:pt>
                <c:pt idx="19">
                  <c:v>-15.306138974089862</c:v>
                </c:pt>
                <c:pt idx="20">
                  <c:v>-17.525568373722862</c:v>
                </c:pt>
                <c:pt idx="21">
                  <c:v>-19.692021238736515</c:v>
                </c:pt>
                <c:pt idx="22">
                  <c:v>-21.801409486351815</c:v>
                </c:pt>
                <c:pt idx="23">
                  <c:v>-23.850473908076935</c:v>
                </c:pt>
                <c:pt idx="24">
                  <c:v>-25.836754224001567</c:v>
                </c:pt>
                <c:pt idx="25">
                  <c:v>-27.75854060106002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F7-44D8-86CE-18F41AEFF0A1}"/>
            </c:ext>
          </c:extLst>
        </c:ser>
        <c:ser>
          <c:idx val="1"/>
          <c:order val="1"/>
          <c:tx>
            <c:strRef>
              <c:f>Hilfstabellen!$J$4</c:f>
              <c:strCache>
                <c:ptCount val="1"/>
                <c:pt idx="0">
                  <c:v>Winkel Projektor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Hilfstabellen!$K$2:$AJ$2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xVal>
          <c:yVal>
            <c:numRef>
              <c:f>Hilfstabellen!$K$4:$AJ$4</c:f>
              <c:numCache>
                <c:formatCode>0.00</c:formatCode>
                <c:ptCount val="26"/>
                <c:pt idx="0">
                  <c:v>21.801409486351815</c:v>
                </c:pt>
                <c:pt idx="1">
                  <c:v>20.203615168325129</c:v>
                </c:pt>
                <c:pt idx="2">
                  <c:v>18.572348510407295</c:v>
                </c:pt>
                <c:pt idx="3">
                  <c:v>16.909271810540787</c:v>
                </c:pt>
                <c:pt idx="4">
                  <c:v>15.216326712022976</c:v>
                </c:pt>
                <c:pt idx="5">
                  <c:v>13.495733280795804</c:v>
                </c:pt>
                <c:pt idx="6">
                  <c:v>11.749983571776681</c:v>
                </c:pt>
                <c:pt idx="7">
                  <c:v>9.9818292877331629</c:v>
                </c:pt>
                <c:pt idx="8">
                  <c:v>8.1942633346302074</c:v>
                </c:pt>
                <c:pt idx="9">
                  <c:v>6.3904953146469694</c:v>
                </c:pt>
                <c:pt idx="10">
                  <c:v>4.5739212599008567</c:v>
                </c:pt>
                <c:pt idx="11">
                  <c:v>2.7480881800537418</c:v>
                </c:pt>
                <c:pt idx="12">
                  <c:v>0.91665425638528575</c:v>
                </c:pt>
                <c:pt idx="13">
                  <c:v>-0.91665425638528575</c:v>
                </c:pt>
                <c:pt idx="14">
                  <c:v>-2.7480881800537418</c:v>
                </c:pt>
                <c:pt idx="15">
                  <c:v>-4.5739212599008567</c:v>
                </c:pt>
                <c:pt idx="16">
                  <c:v>-6.3904953146469694</c:v>
                </c:pt>
                <c:pt idx="17">
                  <c:v>-8.1942633346302216</c:v>
                </c:pt>
                <c:pt idx="18">
                  <c:v>-9.9818292877331629</c:v>
                </c:pt>
                <c:pt idx="19">
                  <c:v>-11.749983571776681</c:v>
                </c:pt>
                <c:pt idx="20">
                  <c:v>-13.495733280795818</c:v>
                </c:pt>
                <c:pt idx="21">
                  <c:v>-15.216326712022976</c:v>
                </c:pt>
                <c:pt idx="22">
                  <c:v>-16.909271810540787</c:v>
                </c:pt>
                <c:pt idx="23">
                  <c:v>-18.572348510407295</c:v>
                </c:pt>
                <c:pt idx="24">
                  <c:v>-20.203615168325129</c:v>
                </c:pt>
                <c:pt idx="25">
                  <c:v>-21.801409486351815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F7-44D8-86CE-18F41AEFF0A1}"/>
            </c:ext>
          </c:extLst>
        </c:ser>
        <c:ser>
          <c:idx val="0"/>
          <c:order val="2"/>
          <c:tx>
            <c:strRef>
              <c:f>Hilfstabellen!$J$6</c:f>
              <c:strCache>
                <c:ptCount val="1"/>
                <c:pt idx="0">
                  <c:v>Differenzwinkel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Hilfstabellen!$K$2:$AJ$2</c:f>
              <c:numCache>
                <c:formatCode>0.00</c:formatCode>
                <c:ptCount val="26"/>
                <c:pt idx="0">
                  <c:v>0</c:v>
                </c:pt>
                <c:pt idx="1">
                  <c:v>0.16</c:v>
                </c:pt>
                <c:pt idx="2">
                  <c:v>0.32</c:v>
                </c:pt>
                <c:pt idx="3">
                  <c:v>0.48</c:v>
                </c:pt>
                <c:pt idx="4">
                  <c:v>0.64</c:v>
                </c:pt>
                <c:pt idx="5">
                  <c:v>0.8</c:v>
                </c:pt>
                <c:pt idx="6">
                  <c:v>0.96</c:v>
                </c:pt>
                <c:pt idx="7">
                  <c:v>1.1200000000000001</c:v>
                </c:pt>
                <c:pt idx="8">
                  <c:v>1.28</c:v>
                </c:pt>
                <c:pt idx="9">
                  <c:v>1.44</c:v>
                </c:pt>
                <c:pt idx="10">
                  <c:v>1.6</c:v>
                </c:pt>
                <c:pt idx="11">
                  <c:v>1.76</c:v>
                </c:pt>
                <c:pt idx="12">
                  <c:v>1.92</c:v>
                </c:pt>
                <c:pt idx="13">
                  <c:v>2.08</c:v>
                </c:pt>
                <c:pt idx="14">
                  <c:v>2.2400000000000002</c:v>
                </c:pt>
                <c:pt idx="15">
                  <c:v>2.4</c:v>
                </c:pt>
                <c:pt idx="16">
                  <c:v>2.56</c:v>
                </c:pt>
                <c:pt idx="17">
                  <c:v>2.72</c:v>
                </c:pt>
                <c:pt idx="18">
                  <c:v>2.88</c:v>
                </c:pt>
                <c:pt idx="19">
                  <c:v>3.04</c:v>
                </c:pt>
                <c:pt idx="20">
                  <c:v>3.2</c:v>
                </c:pt>
                <c:pt idx="21">
                  <c:v>3.36</c:v>
                </c:pt>
                <c:pt idx="22">
                  <c:v>3.52</c:v>
                </c:pt>
                <c:pt idx="23">
                  <c:v>3.68</c:v>
                </c:pt>
                <c:pt idx="24">
                  <c:v>3.84</c:v>
                </c:pt>
                <c:pt idx="25">
                  <c:v>4</c:v>
                </c:pt>
              </c:numCache>
            </c:numRef>
          </c:xVal>
          <c:yVal>
            <c:numRef>
              <c:f>Hilfstabellen!$K$6:$AJ$6</c:f>
              <c:numCache>
                <c:formatCode>0.00</c:formatCode>
                <c:ptCount val="26"/>
                <c:pt idx="0">
                  <c:v>49.537031775912197</c:v>
                </c:pt>
                <c:pt idx="1">
                  <c:v>46.019284545703854</c:v>
                </c:pt>
                <c:pt idx="2">
                  <c:v>42.403571036748929</c:v>
                </c:pt>
                <c:pt idx="3">
                  <c:v>38.693263380054788</c:v>
                </c:pt>
                <c:pt idx="4">
                  <c:v>34.892763498828032</c:v>
                </c:pt>
                <c:pt idx="5">
                  <c:v>31.007550667501548</c:v>
                </c:pt>
                <c:pt idx="6">
                  <c:v>27.044205023770786</c:v>
                </c:pt>
                <c:pt idx="7">
                  <c:v>23.010401813587876</c:v>
                </c:pt>
                <c:pt idx="8">
                  <c:v>18.914872040404646</c:v>
                </c:pt>
                <c:pt idx="9">
                  <c:v>14.767326668277562</c:v>
                </c:pt>
                <c:pt idx="10">
                  <c:v>10.578343555036781</c:v>
                </c:pt>
                <c:pt idx="11">
                  <c:v>6.3592187346412743</c:v>
                </c:pt>
                <c:pt idx="12">
                  <c:v>2.1217863031330353</c:v>
                </c:pt>
                <c:pt idx="13">
                  <c:v>2.1217863031330353</c:v>
                </c:pt>
                <c:pt idx="14">
                  <c:v>6.3592187346412885</c:v>
                </c:pt>
                <c:pt idx="15">
                  <c:v>10.578343555036781</c:v>
                </c:pt>
                <c:pt idx="16">
                  <c:v>14.767326668277562</c:v>
                </c:pt>
                <c:pt idx="17">
                  <c:v>18.91487204040466</c:v>
                </c:pt>
                <c:pt idx="18">
                  <c:v>23.010401813587876</c:v>
                </c:pt>
                <c:pt idx="19">
                  <c:v>27.044205023770786</c:v>
                </c:pt>
                <c:pt idx="20">
                  <c:v>31.007550667501562</c:v>
                </c:pt>
                <c:pt idx="21">
                  <c:v>34.892763498828032</c:v>
                </c:pt>
                <c:pt idx="22">
                  <c:v>38.693263380054788</c:v>
                </c:pt>
                <c:pt idx="23">
                  <c:v>42.403571036748957</c:v>
                </c:pt>
                <c:pt idx="24">
                  <c:v>46.019284545703854</c:v>
                </c:pt>
                <c:pt idx="25">
                  <c:v>49.537031775912197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F7-44D8-86CE-18F41AEFF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233336"/>
        <c:axId val="587235960"/>
      </c:scatterChart>
      <c:valAx>
        <c:axId val="587233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auf Leinwand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7235960"/>
        <c:crosses val="autoZero"/>
        <c:crossBetween val="midCat"/>
        <c:majorUnit val="0.2"/>
      </c:valAx>
      <c:valAx>
        <c:axId val="587235960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Winkel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7233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Leuchtdichteverteilung vertikal (normiert)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'Gain Tuch'!$H$1</c:f>
              <c:strCache>
                <c:ptCount val="1"/>
                <c:pt idx="0">
                  <c:v>Gain (normiert)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Hilfstabellen!$B$2:$B$12</c:f>
              <c:numCache>
                <c:formatCode>0.00</c:formatCode>
                <c:ptCount val="11"/>
                <c:pt idx="0">
                  <c:v>0</c:v>
                </c:pt>
                <c:pt idx="1">
                  <c:v>0.16999999999999998</c:v>
                </c:pt>
                <c:pt idx="2">
                  <c:v>0.33999999999999997</c:v>
                </c:pt>
                <c:pt idx="3">
                  <c:v>0.51</c:v>
                </c:pt>
                <c:pt idx="4">
                  <c:v>0.67999999999999994</c:v>
                </c:pt>
                <c:pt idx="5">
                  <c:v>0.85</c:v>
                </c:pt>
                <c:pt idx="6">
                  <c:v>1.02</c:v>
                </c:pt>
                <c:pt idx="7">
                  <c:v>1.19</c:v>
                </c:pt>
                <c:pt idx="8">
                  <c:v>1.3599999999999999</c:v>
                </c:pt>
                <c:pt idx="9">
                  <c:v>1.5299999999999998</c:v>
                </c:pt>
                <c:pt idx="10">
                  <c:v>1.7</c:v>
                </c:pt>
              </c:numCache>
            </c:numRef>
          </c:xVal>
          <c:yVal>
            <c:numRef>
              <c:f>Hilfstabellen!$H$2:$H$12</c:f>
              <c:numCache>
                <c:formatCode>0.00</c:formatCode>
                <c:ptCount val="11"/>
                <c:pt idx="0">
                  <c:v>0.52777777777777779</c:v>
                </c:pt>
                <c:pt idx="1">
                  <c:v>0.58333333333333337</c:v>
                </c:pt>
                <c:pt idx="2">
                  <c:v>0.66666666666666663</c:v>
                </c:pt>
                <c:pt idx="3">
                  <c:v>0.77777777777777768</c:v>
                </c:pt>
                <c:pt idx="4">
                  <c:v>0.84444444444444444</c:v>
                </c:pt>
                <c:pt idx="5">
                  <c:v>0.9277777777777777</c:v>
                </c:pt>
                <c:pt idx="6">
                  <c:v>0.97777777777777775</c:v>
                </c:pt>
                <c:pt idx="7">
                  <c:v>1</c:v>
                </c:pt>
                <c:pt idx="8">
                  <c:v>0.97777777777777775</c:v>
                </c:pt>
                <c:pt idx="9">
                  <c:v>0.9277777777777777</c:v>
                </c:pt>
                <c:pt idx="10">
                  <c:v>0.84444444444444444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62-45E7-BF95-7AE475D9C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760328"/>
        <c:axId val="586760984"/>
      </c:scatterChart>
      <c:valAx>
        <c:axId val="5867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auf Leinwand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6760984"/>
        <c:crosses val="autoZero"/>
        <c:crossBetween val="midCat"/>
        <c:majorUnit val="0.2"/>
      </c:valAx>
      <c:valAx>
        <c:axId val="58676098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Gain (normiert)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676032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Winkel vertikal zu Leinwandnormale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Hilfstabellen!$C$1</c:f>
              <c:strCache>
                <c:ptCount val="1"/>
                <c:pt idx="0">
                  <c:v>Winkel Auge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Hilfstabellen!$B$2:$B$12</c:f>
              <c:numCache>
                <c:formatCode>0.00</c:formatCode>
                <c:ptCount val="11"/>
                <c:pt idx="0">
                  <c:v>0</c:v>
                </c:pt>
                <c:pt idx="1">
                  <c:v>0.16999999999999998</c:v>
                </c:pt>
                <c:pt idx="2">
                  <c:v>0.33999999999999997</c:v>
                </c:pt>
                <c:pt idx="3">
                  <c:v>0.51</c:v>
                </c:pt>
                <c:pt idx="4">
                  <c:v>0.67999999999999994</c:v>
                </c:pt>
                <c:pt idx="5">
                  <c:v>0.85</c:v>
                </c:pt>
                <c:pt idx="6">
                  <c:v>1.02</c:v>
                </c:pt>
                <c:pt idx="7">
                  <c:v>1.19</c:v>
                </c:pt>
                <c:pt idx="8">
                  <c:v>1.3599999999999999</c:v>
                </c:pt>
                <c:pt idx="9">
                  <c:v>1.5299999999999998</c:v>
                </c:pt>
                <c:pt idx="10">
                  <c:v>1.7</c:v>
                </c:pt>
              </c:numCache>
            </c:numRef>
          </c:xVal>
          <c:yVal>
            <c:numRef>
              <c:f>Hilfstabellen!$C$2:$C$12</c:f>
              <c:numCache>
                <c:formatCode>0.00</c:formatCode>
                <c:ptCount val="11"/>
                <c:pt idx="0">
                  <c:v>11.888658039627984</c:v>
                </c:pt>
                <c:pt idx="1">
                  <c:v>9.413414170810924</c:v>
                </c:pt>
                <c:pt idx="2">
                  <c:v>6.9022211807912299</c:v>
                </c:pt>
                <c:pt idx="3">
                  <c:v>4.3641134214767874</c:v>
                </c:pt>
                <c:pt idx="4">
                  <c:v>1.8087393224920589</c:v>
                </c:pt>
                <c:pt idx="5">
                  <c:v>-0.75384833307076349</c:v>
                </c:pt>
                <c:pt idx="6">
                  <c:v>-3.3134253997927487</c:v>
                </c:pt>
                <c:pt idx="7">
                  <c:v>-5.8598394254014323</c:v>
                </c:pt>
                <c:pt idx="8">
                  <c:v>-8.3832484809293391</c:v>
                </c:pt>
                <c:pt idx="9">
                  <c:v>-10.874341934349275</c:v>
                </c:pt>
                <c:pt idx="10">
                  <c:v>-13.324531261890783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98-40EF-B588-5A6FC974681B}"/>
            </c:ext>
          </c:extLst>
        </c:ser>
        <c:ser>
          <c:idx val="1"/>
          <c:order val="1"/>
          <c:tx>
            <c:strRef>
              <c:f>Hilfstabellen!$D$1</c:f>
              <c:strCache>
                <c:ptCount val="1"/>
                <c:pt idx="0">
                  <c:v>Winkel Projektor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Hilfstabellen!$B$2:$B$12</c:f>
              <c:numCache>
                <c:formatCode>0.00</c:formatCode>
                <c:ptCount val="11"/>
                <c:pt idx="0">
                  <c:v>0</c:v>
                </c:pt>
                <c:pt idx="1">
                  <c:v>0.16999999999999998</c:v>
                </c:pt>
                <c:pt idx="2">
                  <c:v>0.33999999999999997</c:v>
                </c:pt>
                <c:pt idx="3">
                  <c:v>0.51</c:v>
                </c:pt>
                <c:pt idx="4">
                  <c:v>0.67999999999999994</c:v>
                </c:pt>
                <c:pt idx="5">
                  <c:v>0.85</c:v>
                </c:pt>
                <c:pt idx="6">
                  <c:v>1.02</c:v>
                </c:pt>
                <c:pt idx="7">
                  <c:v>1.19</c:v>
                </c:pt>
                <c:pt idx="8">
                  <c:v>1.3599999999999999</c:v>
                </c:pt>
                <c:pt idx="9">
                  <c:v>1.5299999999999998</c:v>
                </c:pt>
                <c:pt idx="10">
                  <c:v>1.7</c:v>
                </c:pt>
              </c:numCache>
            </c:numRef>
          </c:xVal>
          <c:yVal>
            <c:numRef>
              <c:f>Hilfstabellen!$D$2:$D$12</c:f>
              <c:numCache>
                <c:formatCode>0.00</c:formatCode>
                <c:ptCount val="11"/>
                <c:pt idx="0">
                  <c:v>18.778033222445544</c:v>
                </c:pt>
                <c:pt idx="1">
                  <c:v>17.014110708074398</c:v>
                </c:pt>
                <c:pt idx="2">
                  <c:v>15.216326712022976</c:v>
                </c:pt>
                <c:pt idx="3">
                  <c:v>13.387333645652134</c:v>
                </c:pt>
                <c:pt idx="4">
                  <c:v>11.53013038880178</c:v>
                </c:pt>
                <c:pt idx="5">
                  <c:v>9.6480453160981625</c:v>
                </c:pt>
                <c:pt idx="6">
                  <c:v>7.7447105464229082</c:v>
                </c:pt>
                <c:pt idx="7">
                  <c:v>5.8240275161450654</c:v>
                </c:pt>
                <c:pt idx="8">
                  <c:v>3.8901244040618224</c:v>
                </c:pt>
                <c:pt idx="9">
                  <c:v>1.9473063725608881</c:v>
                </c:pt>
                <c:pt idx="1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98-40EF-B588-5A6FC974681B}"/>
            </c:ext>
          </c:extLst>
        </c:ser>
        <c:ser>
          <c:idx val="0"/>
          <c:order val="2"/>
          <c:tx>
            <c:strRef>
              <c:f>Hilfstabellen!$F$1</c:f>
              <c:strCache>
                <c:ptCount val="1"/>
                <c:pt idx="0">
                  <c:v>Differenzwinkel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Hilfstabellen!$B$2:$B$12</c:f>
              <c:numCache>
                <c:formatCode>0.00</c:formatCode>
                <c:ptCount val="11"/>
                <c:pt idx="0">
                  <c:v>0</c:v>
                </c:pt>
                <c:pt idx="1">
                  <c:v>0.16999999999999998</c:v>
                </c:pt>
                <c:pt idx="2">
                  <c:v>0.33999999999999997</c:v>
                </c:pt>
                <c:pt idx="3">
                  <c:v>0.51</c:v>
                </c:pt>
                <c:pt idx="4">
                  <c:v>0.67999999999999994</c:v>
                </c:pt>
                <c:pt idx="5">
                  <c:v>0.85</c:v>
                </c:pt>
                <c:pt idx="6">
                  <c:v>1.02</c:v>
                </c:pt>
                <c:pt idx="7">
                  <c:v>1.19</c:v>
                </c:pt>
                <c:pt idx="8">
                  <c:v>1.3599999999999999</c:v>
                </c:pt>
                <c:pt idx="9">
                  <c:v>1.5299999999999998</c:v>
                </c:pt>
                <c:pt idx="10">
                  <c:v>1.7</c:v>
                </c:pt>
              </c:numCache>
            </c:numRef>
          </c:xVal>
          <c:yVal>
            <c:numRef>
              <c:f>Hilfstabellen!$F$2:$F$12</c:f>
              <c:numCache>
                <c:formatCode>0.00</c:formatCode>
                <c:ptCount val="11"/>
                <c:pt idx="0">
                  <c:v>30.65695097957979</c:v>
                </c:pt>
                <c:pt idx="1">
                  <c:v>26.419732652883567</c:v>
                </c:pt>
                <c:pt idx="2">
                  <c:v>22.112703723308954</c:v>
                </c:pt>
                <c:pt idx="3">
                  <c:v>17.747550954123554</c:v>
                </c:pt>
                <c:pt idx="4">
                  <c:v>13.336921654790601</c:v>
                </c:pt>
                <c:pt idx="5">
                  <c:v>8.894196983027399</c:v>
                </c:pt>
                <c:pt idx="6">
                  <c:v>4.4332332031333976</c:v>
                </c:pt>
                <c:pt idx="7">
                  <c:v>3.1915796250999051E-2</c:v>
                </c:pt>
                <c:pt idx="8">
                  <c:v>4.4872799073622645</c:v>
                </c:pt>
                <c:pt idx="9">
                  <c:v>8.9192433357866321</c:v>
                </c:pt>
                <c:pt idx="10">
                  <c:v>13.314790979397046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98-40EF-B588-5A6FC97468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233336"/>
        <c:axId val="587235960"/>
      </c:scatterChart>
      <c:valAx>
        <c:axId val="587233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auf Leinwand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7235960"/>
        <c:crosses val="autoZero"/>
        <c:crossBetween val="midCat"/>
        <c:majorUnit val="0.2"/>
      </c:valAx>
      <c:valAx>
        <c:axId val="587235960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Winkel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7233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Gain des Tuchs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'Gain Tuch'!$B$1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Tuch'!$B$2:$B$14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0.996</c:v>
                </c:pt>
                <c:pt idx="6">
                  <c:v>0.995</c:v>
                </c:pt>
                <c:pt idx="7">
                  <c:v>0.99</c:v>
                </c:pt>
                <c:pt idx="8">
                  <c:v>0.98</c:v>
                </c:pt>
                <c:pt idx="9">
                  <c:v>0.97</c:v>
                </c:pt>
                <c:pt idx="10">
                  <c:v>0.96</c:v>
                </c:pt>
                <c:pt idx="11">
                  <c:v>0.95</c:v>
                </c:pt>
                <c:pt idx="12">
                  <c:v>0.94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63-493A-89E6-31D75180AF3F}"/>
            </c:ext>
          </c:extLst>
        </c:ser>
        <c:ser>
          <c:idx val="0"/>
          <c:order val="1"/>
          <c:tx>
            <c:strRef>
              <c:f>'Gain Tuch'!$C$1</c:f>
              <c:strCache>
                <c:ptCount val="1"/>
                <c:pt idx="0">
                  <c:v>1,2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Tuch'!$C$2:$C$14</c:f>
              <c:numCache>
                <c:formatCode>General</c:formatCode>
                <c:ptCount val="13"/>
                <c:pt idx="0">
                  <c:v>1.2</c:v>
                </c:pt>
                <c:pt idx="1">
                  <c:v>1.1950000000000001</c:v>
                </c:pt>
                <c:pt idx="2">
                  <c:v>1.19</c:v>
                </c:pt>
                <c:pt idx="3">
                  <c:v>1.18</c:v>
                </c:pt>
                <c:pt idx="4">
                  <c:v>1.17</c:v>
                </c:pt>
                <c:pt idx="5">
                  <c:v>1.1499999999999999</c:v>
                </c:pt>
                <c:pt idx="6">
                  <c:v>1.1299999999999999</c:v>
                </c:pt>
                <c:pt idx="7">
                  <c:v>1.1000000000000001</c:v>
                </c:pt>
                <c:pt idx="8">
                  <c:v>1.05</c:v>
                </c:pt>
                <c:pt idx="9">
                  <c:v>1</c:v>
                </c:pt>
                <c:pt idx="10">
                  <c:v>0.95</c:v>
                </c:pt>
                <c:pt idx="11">
                  <c:v>0.9</c:v>
                </c:pt>
                <c:pt idx="12">
                  <c:v>0.88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763-493A-89E6-31D75180AF3F}"/>
            </c:ext>
          </c:extLst>
        </c:ser>
        <c:ser>
          <c:idx val="2"/>
          <c:order val="2"/>
          <c:tx>
            <c:strRef>
              <c:f>'Gain Tuch'!$D$1</c:f>
              <c:strCache>
                <c:ptCount val="1"/>
                <c:pt idx="0">
                  <c:v>1,4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Tuch'!$D$2:$D$14</c:f>
              <c:numCache>
                <c:formatCode>General</c:formatCode>
                <c:ptCount val="13"/>
                <c:pt idx="0">
                  <c:v>1.4</c:v>
                </c:pt>
                <c:pt idx="1">
                  <c:v>1.39</c:v>
                </c:pt>
                <c:pt idx="2">
                  <c:v>1.385</c:v>
                </c:pt>
                <c:pt idx="3">
                  <c:v>1.37</c:v>
                </c:pt>
                <c:pt idx="4">
                  <c:v>1.355</c:v>
                </c:pt>
                <c:pt idx="5">
                  <c:v>1.32</c:v>
                </c:pt>
                <c:pt idx="6">
                  <c:v>1.3</c:v>
                </c:pt>
                <c:pt idx="7">
                  <c:v>1.2649999999999999</c:v>
                </c:pt>
                <c:pt idx="8">
                  <c:v>1.19</c:v>
                </c:pt>
                <c:pt idx="9">
                  <c:v>1.08</c:v>
                </c:pt>
                <c:pt idx="10">
                  <c:v>0.98</c:v>
                </c:pt>
                <c:pt idx="11">
                  <c:v>0.86</c:v>
                </c:pt>
                <c:pt idx="12">
                  <c:v>0.83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763-493A-89E6-31D75180AF3F}"/>
            </c:ext>
          </c:extLst>
        </c:ser>
        <c:ser>
          <c:idx val="3"/>
          <c:order val="3"/>
          <c:tx>
            <c:strRef>
              <c:f>'Gain Tuch'!$E$1</c:f>
              <c:strCache>
                <c:ptCount val="1"/>
                <c:pt idx="0">
                  <c:v>1,8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Tuch'!$E$2:$E$14</c:f>
              <c:numCache>
                <c:formatCode>General</c:formatCode>
                <c:ptCount val="13"/>
                <c:pt idx="0">
                  <c:v>1.8</c:v>
                </c:pt>
                <c:pt idx="1">
                  <c:v>1.78</c:v>
                </c:pt>
                <c:pt idx="2">
                  <c:v>1.76</c:v>
                </c:pt>
                <c:pt idx="3">
                  <c:v>1.72</c:v>
                </c:pt>
                <c:pt idx="4">
                  <c:v>1.67</c:v>
                </c:pt>
                <c:pt idx="5">
                  <c:v>1.59</c:v>
                </c:pt>
                <c:pt idx="6">
                  <c:v>1.52</c:v>
                </c:pt>
                <c:pt idx="7">
                  <c:v>1.4</c:v>
                </c:pt>
                <c:pt idx="8">
                  <c:v>1.2</c:v>
                </c:pt>
                <c:pt idx="9">
                  <c:v>1.05</c:v>
                </c:pt>
                <c:pt idx="10">
                  <c:v>0.95</c:v>
                </c:pt>
                <c:pt idx="11">
                  <c:v>0.84</c:v>
                </c:pt>
                <c:pt idx="12">
                  <c:v>0.8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763-493A-89E6-31D75180AF3F}"/>
            </c:ext>
          </c:extLst>
        </c:ser>
        <c:ser>
          <c:idx val="4"/>
          <c:order val="4"/>
          <c:tx>
            <c:strRef>
              <c:f>'Gain Tuch'!$F$1</c:f>
              <c:strCache>
                <c:ptCount val="1"/>
                <c:pt idx="0">
                  <c:v>2,2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'Gain Tuch'!$A$2:$A$14</c:f>
              <c:numCache>
                <c:formatCode>General</c:formatCode>
                <c:ptCount val="13"/>
                <c:pt idx="0" formatCode="0.00">
                  <c:v>0</c:v>
                </c:pt>
                <c:pt idx="1">
                  <c:v>1.5</c:v>
                </c:pt>
                <c:pt idx="2" formatCode="0.00">
                  <c:v>3</c:v>
                </c:pt>
                <c:pt idx="3" formatCode="0.00">
                  <c:v>5</c:v>
                </c:pt>
                <c:pt idx="4" formatCode="0.00">
                  <c:v>7</c:v>
                </c:pt>
                <c:pt idx="5" formatCode="0.00">
                  <c:v>10</c:v>
                </c:pt>
                <c:pt idx="6" formatCode="0.00">
                  <c:v>12</c:v>
                </c:pt>
                <c:pt idx="7" formatCode="0.00">
                  <c:v>15</c:v>
                </c:pt>
                <c:pt idx="8" formatCode="0.00">
                  <c:v>20</c:v>
                </c:pt>
                <c:pt idx="9" formatCode="0.00">
                  <c:v>25</c:v>
                </c:pt>
                <c:pt idx="10" formatCode="0.00">
                  <c:v>30</c:v>
                </c:pt>
                <c:pt idx="11" formatCode="0.00">
                  <c:v>45</c:v>
                </c:pt>
                <c:pt idx="12" formatCode="0.00">
                  <c:v>50</c:v>
                </c:pt>
              </c:numCache>
            </c:numRef>
          </c:xVal>
          <c:yVal>
            <c:numRef>
              <c:f>'Gain Tuch'!$F$2:$F$14</c:f>
              <c:numCache>
                <c:formatCode>General</c:formatCode>
                <c:ptCount val="13"/>
                <c:pt idx="0">
                  <c:v>2.2000000000000002</c:v>
                </c:pt>
                <c:pt idx="1">
                  <c:v>2.19</c:v>
                </c:pt>
                <c:pt idx="2">
                  <c:v>2.17</c:v>
                </c:pt>
                <c:pt idx="3">
                  <c:v>2.12</c:v>
                </c:pt>
                <c:pt idx="4">
                  <c:v>2.0499999999999998</c:v>
                </c:pt>
                <c:pt idx="5">
                  <c:v>1.9</c:v>
                </c:pt>
                <c:pt idx="6">
                  <c:v>1.77</c:v>
                </c:pt>
                <c:pt idx="7">
                  <c:v>1.58</c:v>
                </c:pt>
                <c:pt idx="8">
                  <c:v>1.3</c:v>
                </c:pt>
                <c:pt idx="9">
                  <c:v>1.06</c:v>
                </c:pt>
                <c:pt idx="10">
                  <c:v>0.95</c:v>
                </c:pt>
                <c:pt idx="11">
                  <c:v>0.82</c:v>
                </c:pt>
                <c:pt idx="12">
                  <c:v>0.78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763-493A-89E6-31D75180AF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049128"/>
        <c:axId val="577053720"/>
      </c:scatterChart>
      <c:valAx>
        <c:axId val="577049128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Winkel (°)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7053720"/>
        <c:crosses val="autoZero"/>
        <c:crossBetween val="midCat"/>
      </c:valAx>
      <c:valAx>
        <c:axId val="577053720"/>
        <c:scaling>
          <c:orientation val="minMax"/>
          <c:max val="2.5"/>
          <c:min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Gain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704912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762000</xdr:colOff>
      <xdr:row>0</xdr:row>
      <xdr:rowOff>139700</xdr:rowOff>
    </xdr:from>
    <xdr:to>
      <xdr:col>10</xdr:col>
      <xdr:colOff>1308100</xdr:colOff>
      <xdr:row>25</xdr:row>
      <xdr:rowOff>73026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9F9675F3-92C5-4B6D-9161-DF66E97C8D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273050</xdr:colOff>
      <xdr:row>22</xdr:row>
      <xdr:rowOff>130174</xdr:rowOff>
    </xdr:from>
    <xdr:to>
      <xdr:col>8</xdr:col>
      <xdr:colOff>631826</xdr:colOff>
      <xdr:row>43</xdr:row>
      <xdr:rowOff>12699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8333CF2-9456-41F8-9FDD-89360933B6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285749</xdr:colOff>
      <xdr:row>1</xdr:row>
      <xdr:rowOff>19050</xdr:rowOff>
    </xdr:from>
    <xdr:to>
      <xdr:col>8</xdr:col>
      <xdr:colOff>606425</xdr:colOff>
      <xdr:row>22</xdr:row>
      <xdr:rowOff>6350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F7C500D5-6C4F-4764-9EE5-7005A04644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292100</xdr:colOff>
      <xdr:row>22</xdr:row>
      <xdr:rowOff>149224</xdr:rowOff>
    </xdr:from>
    <xdr:to>
      <xdr:col>8</xdr:col>
      <xdr:colOff>650876</xdr:colOff>
      <xdr:row>43</xdr:row>
      <xdr:rowOff>31749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6209893-6E72-4137-9874-5B07F1C11B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304799</xdr:colOff>
      <xdr:row>1</xdr:row>
      <xdr:rowOff>38100</xdr:rowOff>
    </xdr:from>
    <xdr:to>
      <xdr:col>8</xdr:col>
      <xdr:colOff>625475</xdr:colOff>
      <xdr:row>22</xdr:row>
      <xdr:rowOff>25400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7FAFD88-6F6D-4CDE-A029-A022EB7D9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14</xdr:row>
      <xdr:rowOff>133350</xdr:rowOff>
    </xdr:from>
    <xdr:to>
      <xdr:col>7</xdr:col>
      <xdr:colOff>939800</xdr:colOff>
      <xdr:row>36</xdr:row>
      <xdr:rowOff>60325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1234C07-E1F5-48C0-96F2-D34AD86580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1F4E5-C3D0-4404-B04F-02D2C80425CF}">
  <sheetPr codeName="Tabelle1"/>
  <dimension ref="A1:H25"/>
  <sheetViews>
    <sheetView tabSelected="1" workbookViewId="0">
      <selection activeCell="A20" sqref="A20"/>
    </sheetView>
  </sheetViews>
  <sheetFormatPr baseColWidth="10" defaultRowHeight="14.5" x14ac:dyDescent="0.35"/>
  <cols>
    <col min="1" max="1" width="29.36328125" bestFit="1" customWidth="1"/>
    <col min="2" max="2" width="8.08984375" customWidth="1"/>
    <col min="3" max="3" width="11.26953125" bestFit="1" customWidth="1"/>
    <col min="4" max="4" width="15.08984375" bestFit="1" customWidth="1"/>
    <col min="5" max="5" width="13.90625" bestFit="1" customWidth="1"/>
    <col min="6" max="6" width="15.1796875" bestFit="1" customWidth="1"/>
    <col min="8" max="8" width="10.453125" customWidth="1"/>
    <col min="11" max="11" width="22.26953125" bestFit="1" customWidth="1"/>
    <col min="12" max="12" width="34.81640625" bestFit="1" customWidth="1"/>
  </cols>
  <sheetData>
    <row r="1" spans="1:5" s="2" customFormat="1" ht="19" thickBot="1" x14ac:dyDescent="0.5">
      <c r="A1" s="18" t="s">
        <v>15</v>
      </c>
    </row>
    <row r="2" spans="1:5" x14ac:dyDescent="0.35">
      <c r="A2" s="15" t="s">
        <v>18</v>
      </c>
      <c r="B2" s="3">
        <v>2</v>
      </c>
      <c r="C2" s="2" t="s">
        <v>0</v>
      </c>
    </row>
    <row r="3" spans="1:5" x14ac:dyDescent="0.35">
      <c r="A3" s="15" t="s">
        <v>19</v>
      </c>
      <c r="B3" s="3">
        <v>5</v>
      </c>
      <c r="C3" s="2" t="s">
        <v>0</v>
      </c>
    </row>
    <row r="4" spans="1:5" x14ac:dyDescent="0.35">
      <c r="A4" s="7"/>
      <c r="B4" s="8"/>
      <c r="C4" s="2"/>
    </row>
    <row r="5" spans="1:5" ht="19" thickBot="1" x14ac:dyDescent="0.5">
      <c r="A5" s="17" t="s">
        <v>16</v>
      </c>
    </row>
    <row r="6" spans="1:5" x14ac:dyDescent="0.35">
      <c r="A6" s="14" t="s">
        <v>18</v>
      </c>
      <c r="B6" s="3">
        <v>1.1000000000000001</v>
      </c>
      <c r="C6" s="2" t="s">
        <v>0</v>
      </c>
    </row>
    <row r="7" spans="1:5" x14ac:dyDescent="0.35">
      <c r="A7" s="14" t="s">
        <v>19</v>
      </c>
      <c r="B7" s="3">
        <v>3.8</v>
      </c>
      <c r="C7" s="2" t="s">
        <v>0</v>
      </c>
    </row>
    <row r="8" spans="1:5" x14ac:dyDescent="0.35">
      <c r="A8" s="14" t="s">
        <v>20</v>
      </c>
      <c r="B8" s="3">
        <v>2</v>
      </c>
      <c r="C8" s="2" t="s">
        <v>0</v>
      </c>
    </row>
    <row r="9" spans="1:5" x14ac:dyDescent="0.35">
      <c r="A9" s="7"/>
      <c r="B9" s="8"/>
      <c r="C9" s="2"/>
    </row>
    <row r="10" spans="1:5" ht="19" thickBot="1" x14ac:dyDescent="0.5">
      <c r="A10" s="16" t="s">
        <v>17</v>
      </c>
    </row>
    <row r="11" spans="1:5" x14ac:dyDescent="0.35">
      <c r="A11" s="13" t="s">
        <v>21</v>
      </c>
      <c r="B11" s="3">
        <v>4</v>
      </c>
      <c r="C11" s="2" t="s">
        <v>0</v>
      </c>
    </row>
    <row r="12" spans="1:5" x14ac:dyDescent="0.35">
      <c r="A12" s="13" t="s">
        <v>22</v>
      </c>
      <c r="B12" s="3">
        <v>1.7</v>
      </c>
      <c r="C12" s="2" t="s">
        <v>0</v>
      </c>
    </row>
    <row r="13" spans="1:5" x14ac:dyDescent="0.35">
      <c r="A13" s="13" t="s">
        <v>23</v>
      </c>
      <c r="B13" s="3">
        <v>0.3</v>
      </c>
      <c r="C13" s="2" t="s">
        <v>0</v>
      </c>
    </row>
    <row r="14" spans="1:5" x14ac:dyDescent="0.35">
      <c r="A14" s="13"/>
    </row>
    <row r="15" spans="1:5" x14ac:dyDescent="0.35">
      <c r="A15" s="13" t="s">
        <v>24</v>
      </c>
      <c r="B15" s="3">
        <v>10000</v>
      </c>
      <c r="C15" s="2" t="s">
        <v>0</v>
      </c>
    </row>
    <row r="16" spans="1:5" x14ac:dyDescent="0.35">
      <c r="A16" s="13" t="s">
        <v>25</v>
      </c>
      <c r="B16" s="3">
        <v>10000</v>
      </c>
      <c r="C16" s="2" t="s">
        <v>0</v>
      </c>
      <c r="D16" s="1"/>
      <c r="E16" s="1"/>
    </row>
    <row r="17" spans="1:8" x14ac:dyDescent="0.35">
      <c r="A17" s="13" t="s">
        <v>26</v>
      </c>
      <c r="B17" s="3">
        <v>0</v>
      </c>
      <c r="C17" s="2" t="s">
        <v>27</v>
      </c>
      <c r="D17" s="1"/>
      <c r="E17" s="1"/>
      <c r="G17" s="1"/>
      <c r="H17" s="1"/>
    </row>
    <row r="18" spans="1:8" x14ac:dyDescent="0.35">
      <c r="A18" s="13"/>
      <c r="D18" s="1"/>
      <c r="E18" s="1"/>
      <c r="G18" s="1"/>
      <c r="H18" s="1"/>
    </row>
    <row r="19" spans="1:8" x14ac:dyDescent="0.35">
      <c r="A19" s="13" t="s">
        <v>30</v>
      </c>
      <c r="B19" s="20" t="s">
        <v>29</v>
      </c>
      <c r="C19" s="1"/>
      <c r="D19" s="1"/>
      <c r="E19" s="1"/>
      <c r="G19" s="1"/>
      <c r="H19" s="1"/>
    </row>
    <row r="20" spans="1:8" x14ac:dyDescent="0.35">
      <c r="A20" s="13" t="s">
        <v>14</v>
      </c>
      <c r="B20" s="12">
        <v>1.8</v>
      </c>
      <c r="C20" s="1"/>
      <c r="D20" s="1"/>
      <c r="E20" s="1"/>
      <c r="G20" s="1"/>
      <c r="H20" s="1"/>
    </row>
    <row r="21" spans="1:8" x14ac:dyDescent="0.35">
      <c r="B21" s="1"/>
      <c r="C21" s="1"/>
      <c r="D21" s="1"/>
      <c r="E21" s="1"/>
      <c r="G21" s="1"/>
      <c r="H21" s="1"/>
    </row>
    <row r="22" spans="1:8" x14ac:dyDescent="0.35">
      <c r="B22" s="1"/>
      <c r="C22" s="1"/>
      <c r="D22" s="1"/>
      <c r="E22" s="1"/>
      <c r="G22" s="1"/>
      <c r="H22" s="1"/>
    </row>
    <row r="23" spans="1:8" x14ac:dyDescent="0.35">
      <c r="B23" s="1"/>
      <c r="C23" s="1"/>
      <c r="D23" s="1"/>
      <c r="E23" s="1"/>
      <c r="G23" s="1"/>
    </row>
    <row r="24" spans="1:8" x14ac:dyDescent="0.35">
      <c r="B24" s="1"/>
      <c r="C24" s="1"/>
      <c r="D24" s="1"/>
      <c r="E24" s="1"/>
    </row>
    <row r="25" spans="1:8" x14ac:dyDescent="0.35">
      <c r="B25" s="1"/>
      <c r="C25" s="1"/>
      <c r="D25" s="1"/>
      <c r="E25" s="1"/>
    </row>
  </sheetData>
  <pageMargins left="0.7" right="0.7" top="0.78740157499999996" bottom="0.78740157499999996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7EDE6FC-D348-4C46-BFEB-2A330B318441}">
          <x14:formula1>
            <xm:f>'Gain Tuch'!$B$1:$F$1</xm:f>
          </x14:formula1>
          <xm:sqref>B20</xm:sqref>
        </x14:dataValidation>
        <x14:dataValidation type="list" allowBlank="1" showInputMessage="1" showErrorMessage="1" xr:uid="{22B1EA91-72D9-4FD7-98D0-8AA6E6BDB47C}">
          <x14:formula1>
            <xm:f>Hilfstabellen!$D$43:$D$44</xm:f>
          </x14:formula1>
          <xm:sqref>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F4E50-9FC9-4B55-B52C-EE0C097D0945}">
  <dimension ref="A1"/>
  <sheetViews>
    <sheetView workbookViewId="0">
      <selection activeCell="L8" sqref="L8"/>
    </sheetView>
  </sheetViews>
  <sheetFormatPr baseColWidth="10" defaultRowHeight="14.5" x14ac:dyDescent="0.3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C48E6-F7D3-4233-95BE-28099A6809B8}">
  <dimension ref="A1"/>
  <sheetViews>
    <sheetView workbookViewId="0">
      <selection activeCell="K10" sqref="K10"/>
    </sheetView>
  </sheetViews>
  <sheetFormatPr baseColWidth="10" defaultRowHeight="14.5" x14ac:dyDescent="0.35"/>
  <sheetData/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B771-23C5-43A7-B11E-50E9786C7004}">
  <sheetPr codeName="Tabelle2"/>
  <dimension ref="A1:H14"/>
  <sheetViews>
    <sheetView workbookViewId="0">
      <selection activeCell="E39" sqref="E39"/>
    </sheetView>
  </sheetViews>
  <sheetFormatPr baseColWidth="10" defaultRowHeight="14.5" x14ac:dyDescent="0.35"/>
  <cols>
    <col min="3" max="3" width="10.90625" style="9"/>
    <col min="6" max="6" width="10.90625" style="9"/>
    <col min="8" max="8" width="13.81640625" bestFit="1" customWidth="1"/>
  </cols>
  <sheetData>
    <row r="1" spans="1:8" ht="15" thickBot="1" x14ac:dyDescent="0.4">
      <c r="A1" s="19" t="s">
        <v>1</v>
      </c>
      <c r="B1" s="19">
        <v>1</v>
      </c>
      <c r="C1" s="19">
        <v>1.2</v>
      </c>
      <c r="D1" s="19">
        <v>1.4</v>
      </c>
      <c r="E1" s="19">
        <v>1.8</v>
      </c>
      <c r="F1" s="19">
        <v>2.2000000000000002</v>
      </c>
      <c r="G1" s="19"/>
      <c r="H1" s="19" t="s">
        <v>13</v>
      </c>
    </row>
    <row r="2" spans="1:8" x14ac:dyDescent="0.35">
      <c r="A2" s="1">
        <v>0</v>
      </c>
      <c r="B2">
        <v>1</v>
      </c>
      <c r="C2" s="9">
        <v>1.2</v>
      </c>
      <c r="D2">
        <v>1.4</v>
      </c>
      <c r="E2">
        <v>1.8</v>
      </c>
      <c r="F2" s="9">
        <v>2.2000000000000002</v>
      </c>
      <c r="G2" s="11"/>
      <c r="H2" s="1">
        <f>IF(Winkelrechner!$B$20=$B$1,B2/$B$2,IF(Winkelrechner!$B$20=$C$1,C2/$C$2,IF(Winkelrechner!$B$20=$D$1,D2/$D$2,IF(Winkelrechner!$B$20=$E$1,E2/$E$2,IF(Winkelrechner!$B$20=$F$1,F2/$F$2)))))</f>
        <v>1</v>
      </c>
    </row>
    <row r="3" spans="1:8" x14ac:dyDescent="0.35">
      <c r="A3">
        <v>1.5</v>
      </c>
      <c r="B3">
        <v>1</v>
      </c>
      <c r="C3" s="9">
        <v>1.1950000000000001</v>
      </c>
      <c r="D3">
        <v>1.39</v>
      </c>
      <c r="E3">
        <v>1.78</v>
      </c>
      <c r="F3" s="9">
        <v>2.19</v>
      </c>
      <c r="G3" s="11"/>
      <c r="H3" s="10">
        <f>IF(Winkelrechner!$B$20=$B$1,B3/$B$2,IF(Winkelrechner!$B$20=$C$1,C3/$C$2,IF(Winkelrechner!$B$20=$D$1,D3/$D$2,IF(Winkelrechner!$B$20=$E$1,E3/$E$2,IF(Winkelrechner!$B$20=$F$1,F3/$F$2)))))</f>
        <v>0.98888888888888893</v>
      </c>
    </row>
    <row r="4" spans="1:8" x14ac:dyDescent="0.35">
      <c r="A4" s="1">
        <v>3</v>
      </c>
      <c r="B4">
        <v>1</v>
      </c>
      <c r="C4" s="9">
        <v>1.19</v>
      </c>
      <c r="D4">
        <v>1.385</v>
      </c>
      <c r="E4">
        <v>1.76</v>
      </c>
      <c r="F4" s="9">
        <v>2.17</v>
      </c>
      <c r="G4" s="11"/>
      <c r="H4" s="10">
        <f>IF(Winkelrechner!$B$20=$B$1,B4/$B$2,IF(Winkelrechner!$B$20=$C$1,C4/$C$2,IF(Winkelrechner!$B$20=$D$1,D4/$D$2,IF(Winkelrechner!$B$20=$E$1,E4/$E$2,IF(Winkelrechner!$B$20=$F$1,F4/$F$2)))))</f>
        <v>0.97777777777777775</v>
      </c>
    </row>
    <row r="5" spans="1:8" x14ac:dyDescent="0.35">
      <c r="A5" s="1">
        <v>5</v>
      </c>
      <c r="B5">
        <v>1</v>
      </c>
      <c r="C5" s="9">
        <v>1.18</v>
      </c>
      <c r="D5">
        <v>1.37</v>
      </c>
      <c r="E5">
        <v>1.72</v>
      </c>
      <c r="F5" s="9">
        <v>2.12</v>
      </c>
      <c r="G5" s="11"/>
      <c r="H5" s="10">
        <f>IF(Winkelrechner!$B$20=$B$1,B5/$B$2,IF(Winkelrechner!$B$20=$C$1,C5/$C$2,IF(Winkelrechner!$B$20=$D$1,D5/$D$2,IF(Winkelrechner!$B$20=$E$1,E5/$E$2,IF(Winkelrechner!$B$20=$F$1,F5/$F$2)))))</f>
        <v>0.95555555555555549</v>
      </c>
    </row>
    <row r="6" spans="1:8" x14ac:dyDescent="0.35">
      <c r="A6" s="1">
        <v>7</v>
      </c>
      <c r="B6">
        <v>1</v>
      </c>
      <c r="C6" s="9">
        <v>1.17</v>
      </c>
      <c r="D6">
        <v>1.355</v>
      </c>
      <c r="E6">
        <v>1.67</v>
      </c>
      <c r="F6" s="9">
        <v>2.0499999999999998</v>
      </c>
      <c r="G6" s="11"/>
      <c r="H6" s="10">
        <f>IF(Winkelrechner!$B$20=$B$1,B6/$B$2,IF(Winkelrechner!$B$20=$C$1,C6/$C$2,IF(Winkelrechner!$B$20=$D$1,D6/$D$2,IF(Winkelrechner!$B$20=$E$1,E6/$E$2,IF(Winkelrechner!$B$20=$F$1,F6/$F$2)))))</f>
        <v>0.9277777777777777</v>
      </c>
    </row>
    <row r="7" spans="1:8" x14ac:dyDescent="0.35">
      <c r="A7" s="1">
        <v>10</v>
      </c>
      <c r="B7">
        <v>0.996</v>
      </c>
      <c r="C7" s="9">
        <v>1.1499999999999999</v>
      </c>
      <c r="D7">
        <v>1.32</v>
      </c>
      <c r="E7">
        <v>1.59</v>
      </c>
      <c r="F7" s="9">
        <v>1.9</v>
      </c>
      <c r="G7" s="11"/>
      <c r="H7" s="10">
        <f>IF(Winkelrechner!$B$20=$B$1,B7/$B$2,IF(Winkelrechner!$B$20=$C$1,C7/$C$2,IF(Winkelrechner!$B$20=$D$1,D7/$D$2,IF(Winkelrechner!$B$20=$E$1,E7/$E$2,IF(Winkelrechner!$B$20=$F$1,F7/$F$2)))))</f>
        <v>0.8833333333333333</v>
      </c>
    </row>
    <row r="8" spans="1:8" x14ac:dyDescent="0.35">
      <c r="A8" s="1">
        <v>12</v>
      </c>
      <c r="B8">
        <v>0.995</v>
      </c>
      <c r="C8" s="9">
        <v>1.1299999999999999</v>
      </c>
      <c r="D8">
        <v>1.3</v>
      </c>
      <c r="E8">
        <v>1.52</v>
      </c>
      <c r="F8" s="9">
        <v>1.77</v>
      </c>
      <c r="G8" s="11"/>
      <c r="H8" s="10">
        <f>IF(Winkelrechner!$B$20=$B$1,B8/$B$2,IF(Winkelrechner!$B$20=$C$1,C8/$C$2,IF(Winkelrechner!$B$20=$D$1,D8/$D$2,IF(Winkelrechner!$B$20=$E$1,E8/$E$2,IF(Winkelrechner!$B$20=$F$1,F8/$F$2)))))</f>
        <v>0.84444444444444444</v>
      </c>
    </row>
    <row r="9" spans="1:8" x14ac:dyDescent="0.35">
      <c r="A9" s="1">
        <v>15</v>
      </c>
      <c r="B9">
        <v>0.99</v>
      </c>
      <c r="C9" s="9">
        <v>1.1000000000000001</v>
      </c>
      <c r="D9">
        <v>1.2649999999999999</v>
      </c>
      <c r="E9">
        <v>1.4</v>
      </c>
      <c r="F9" s="9">
        <v>1.58</v>
      </c>
      <c r="G9" s="11"/>
      <c r="H9" s="10">
        <f>IF(Winkelrechner!$B$20=$B$1,B9/$B$2,IF(Winkelrechner!$B$20=$C$1,C9/$C$2,IF(Winkelrechner!$B$20=$D$1,D9/$D$2,IF(Winkelrechner!$B$20=$E$1,E9/$E$2,IF(Winkelrechner!$B$20=$F$1,F9/$F$2)))))</f>
        <v>0.77777777777777768</v>
      </c>
    </row>
    <row r="10" spans="1:8" x14ac:dyDescent="0.35">
      <c r="A10" s="1">
        <v>20</v>
      </c>
      <c r="B10">
        <v>0.98</v>
      </c>
      <c r="C10" s="9">
        <v>1.05</v>
      </c>
      <c r="D10">
        <v>1.19</v>
      </c>
      <c r="E10">
        <v>1.2</v>
      </c>
      <c r="F10" s="9">
        <v>1.3</v>
      </c>
      <c r="G10" s="11"/>
      <c r="H10" s="10">
        <f>IF(Winkelrechner!$B$20=$B$1,B10/$B$2,IF(Winkelrechner!$B$20=$C$1,C10/$C$2,IF(Winkelrechner!$B$20=$D$1,D10/$D$2,IF(Winkelrechner!$B$20=$E$1,E10/$E$2,IF(Winkelrechner!$B$20=$F$1,F10/$F$2)))))</f>
        <v>0.66666666666666663</v>
      </c>
    </row>
    <row r="11" spans="1:8" x14ac:dyDescent="0.35">
      <c r="A11" s="1">
        <v>25</v>
      </c>
      <c r="B11">
        <v>0.97</v>
      </c>
      <c r="C11" s="9">
        <v>1</v>
      </c>
      <c r="D11">
        <v>1.08</v>
      </c>
      <c r="E11">
        <v>1.05</v>
      </c>
      <c r="F11" s="9">
        <v>1.06</v>
      </c>
      <c r="G11" s="11"/>
      <c r="H11" s="10">
        <f>IF(Winkelrechner!$B$20=$B$1,B11/$B$2,IF(Winkelrechner!$B$20=$C$1,C11/$C$2,IF(Winkelrechner!$B$20=$D$1,D11/$D$2,IF(Winkelrechner!$B$20=$E$1,E11/$E$2,IF(Winkelrechner!$B$20=$F$1,F11/$F$2)))))</f>
        <v>0.58333333333333337</v>
      </c>
    </row>
    <row r="12" spans="1:8" x14ac:dyDescent="0.35">
      <c r="A12" s="1">
        <v>30</v>
      </c>
      <c r="B12">
        <v>0.96</v>
      </c>
      <c r="C12" s="9">
        <v>0.95</v>
      </c>
      <c r="D12">
        <v>0.98</v>
      </c>
      <c r="E12">
        <v>0.95</v>
      </c>
      <c r="F12" s="9">
        <v>0.95</v>
      </c>
      <c r="G12" s="11"/>
      <c r="H12" s="10">
        <f>IF(Winkelrechner!$B$20=$B$1,B12/$B$2,IF(Winkelrechner!$B$20=$C$1,C12/$C$2,IF(Winkelrechner!$B$20=$D$1,D12/$D$2,IF(Winkelrechner!$B$20=$E$1,E12/$E$2,IF(Winkelrechner!$B$20=$F$1,F12/$F$2)))))</f>
        <v>0.52777777777777779</v>
      </c>
    </row>
    <row r="13" spans="1:8" x14ac:dyDescent="0.35">
      <c r="A13" s="1">
        <v>45</v>
      </c>
      <c r="B13" s="9">
        <v>0.95</v>
      </c>
      <c r="C13" s="9">
        <v>0.9</v>
      </c>
      <c r="D13">
        <v>0.86</v>
      </c>
      <c r="E13">
        <v>0.84</v>
      </c>
      <c r="F13" s="9">
        <v>0.82</v>
      </c>
      <c r="G13" s="11"/>
      <c r="H13" s="10">
        <f>IF(Winkelrechner!$B$20=$B$1,B13/$B$2,IF(Winkelrechner!$B$20=$C$1,C13/$C$2,IF(Winkelrechner!$B$20=$D$1,D13/$D$2,IF(Winkelrechner!$B$20=$E$1,E13/$E$2,IF(Winkelrechner!$B$20=$F$1,F13/$F$2)))))</f>
        <v>0.46666666666666662</v>
      </c>
    </row>
    <row r="14" spans="1:8" x14ac:dyDescent="0.35">
      <c r="A14" s="10">
        <v>50</v>
      </c>
      <c r="B14" s="9">
        <v>0.94</v>
      </c>
      <c r="C14" s="9">
        <v>0.88</v>
      </c>
      <c r="D14">
        <v>0.83</v>
      </c>
      <c r="E14">
        <v>0.8</v>
      </c>
      <c r="F14" s="9">
        <v>0.78</v>
      </c>
      <c r="G14" s="11"/>
      <c r="H14" s="10">
        <f>IF(Winkelrechner!$B$20=$B$1,B14/$B$2,IF(Winkelrechner!$B$20=$C$1,C14/$C$2,IF(Winkelrechner!$B$20=$D$1,D14/$D$2,IF(Winkelrechner!$B$20=$E$1,E14/$E$2,IF(Winkelrechner!$B$20=$F$1,F14/$F$2)))))</f>
        <v>0.44444444444444448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D3DDF-5AAE-4C6B-AA20-88E110E349D0}">
  <sheetPr codeName="Tabelle3"/>
  <dimension ref="A1:AJ60"/>
  <sheetViews>
    <sheetView workbookViewId="0">
      <selection activeCell="E43" sqref="E43"/>
    </sheetView>
  </sheetViews>
  <sheetFormatPr baseColWidth="10" defaultRowHeight="14.5" x14ac:dyDescent="0.35"/>
  <cols>
    <col min="1" max="1" width="10.90625" style="1"/>
    <col min="9" max="9" width="15.08984375" bestFit="1" customWidth="1"/>
  </cols>
  <sheetData>
    <row r="1" spans="1:36" x14ac:dyDescent="0.35">
      <c r="A1" s="2" t="s">
        <v>7</v>
      </c>
      <c r="B1" s="2" t="s">
        <v>6</v>
      </c>
      <c r="C1" s="2" t="s">
        <v>5</v>
      </c>
      <c r="D1" s="2" t="s">
        <v>4</v>
      </c>
      <c r="E1" s="2" t="s">
        <v>11</v>
      </c>
      <c r="F1" s="2" t="s">
        <v>3</v>
      </c>
      <c r="G1" s="2" t="s">
        <v>10</v>
      </c>
      <c r="H1" s="2" t="s">
        <v>2</v>
      </c>
      <c r="J1" s="2" t="s">
        <v>7</v>
      </c>
      <c r="K1">
        <v>0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  <c r="T1">
        <v>9</v>
      </c>
      <c r="U1">
        <v>10</v>
      </c>
      <c r="V1">
        <v>11</v>
      </c>
      <c r="W1">
        <v>12</v>
      </c>
      <c r="X1">
        <v>13</v>
      </c>
      <c r="Y1">
        <v>14</v>
      </c>
      <c r="Z1">
        <v>15</v>
      </c>
      <c r="AA1">
        <v>16</v>
      </c>
      <c r="AB1">
        <v>17</v>
      </c>
      <c r="AC1">
        <v>18</v>
      </c>
      <c r="AD1">
        <v>19</v>
      </c>
      <c r="AE1">
        <v>20</v>
      </c>
      <c r="AF1">
        <v>21</v>
      </c>
      <c r="AG1">
        <v>22</v>
      </c>
      <c r="AH1">
        <v>23</v>
      </c>
      <c r="AI1">
        <v>24</v>
      </c>
      <c r="AJ1">
        <v>25</v>
      </c>
    </row>
    <row r="2" spans="1:36" x14ac:dyDescent="0.35">
      <c r="A2">
        <v>0</v>
      </c>
      <c r="B2" s="1">
        <f>A2*Winkelrechner!$B$12/10</f>
        <v>0</v>
      </c>
      <c r="C2" s="1">
        <f>IF((Winkelrechner!$B$6-Winkelrechner!$B$13-B2)&gt;0,90-ATAN(Winkelrechner!$B$7/(Winkelrechner!$B$6-Winkelrechner!$B$13-B2))/PI()*180,IF((Winkelrechner!$B$6-Winkelrechner!$B$13-B2)&lt;0,-1*(90-ATAN(Winkelrechner!$B$7/(B2-Winkelrechner!$B$6+Winkelrechner!$B$13))/PI()*180),0))</f>
        <v>11.888658039627984</v>
      </c>
      <c r="D2" s="1">
        <f>IF((Winkelrechner!$B$2-Winkelrechner!$B$13-B2)&gt;0,90-ATAN(Winkelrechner!$B$3/(Winkelrechner!$B$2-Winkelrechner!$B$13-B2))/PI()*180,IF((Winkelrechner!$B$2-Winkelrechner!$B$13-B2)&lt;0,-1*(90-ATAN(Winkelrechner!$B$3/(B2-Winkelrechner!$B$2+Winkelrechner!$B$13))/PI()*180),0))</f>
        <v>18.778033222445544</v>
      </c>
      <c r="E2" s="1">
        <f>IF((Winkelrechner!$B$12/2-B2)&gt;0,90-ATAN(Winkelrechner!$B$16/(Winkelrechner!$B$12/2-B2))/PI()*180,IF((Winkelrechner!$B$12/2-B2)&lt;0,-1*(90-ATAN(Winkelrechner!$B$16/(B2-Winkelrechner!$B$12/2))/PI()*180),0))+Winkelrechner!$B$17</f>
        <v>4.8701412468687977E-3</v>
      </c>
      <c r="F2" s="1">
        <f>IF(Winkelrechner!$B$19="angular",ABS(D2+C2-E2-E2),ABS(D2-C2))</f>
        <v>30.65695097957979</v>
      </c>
      <c r="G2" s="1">
        <f>Winkelrechner!$B$7*TAN(RADIANS(F2))</f>
        <v>2.2524149271919081</v>
      </c>
      <c r="H2" s="10">
        <f>LOOKUP(F2,'Gain Tuch'!$A$2:$A$13,'Gain Tuch'!$H$2:$H$13)</f>
        <v>0.52777777777777779</v>
      </c>
      <c r="J2" s="2" t="s">
        <v>8</v>
      </c>
      <c r="K2" s="1">
        <f>K1*Winkelrechner!$B$11/25</f>
        <v>0</v>
      </c>
      <c r="L2" s="1">
        <f>L1*Winkelrechner!$B$11/25</f>
        <v>0.16</v>
      </c>
      <c r="M2" s="1">
        <f>M1*Winkelrechner!$B$11/25</f>
        <v>0.32</v>
      </c>
      <c r="N2" s="1">
        <f>N1*Winkelrechner!$B$11/25</f>
        <v>0.48</v>
      </c>
      <c r="O2" s="1">
        <f>O1*Winkelrechner!$B$11/25</f>
        <v>0.64</v>
      </c>
      <c r="P2" s="1">
        <f>P1*Winkelrechner!$B$11/25</f>
        <v>0.8</v>
      </c>
      <c r="Q2" s="1">
        <f>Q1*Winkelrechner!$B$11/25</f>
        <v>0.96</v>
      </c>
      <c r="R2" s="1">
        <f>R1*Winkelrechner!$B$11/25</f>
        <v>1.1200000000000001</v>
      </c>
      <c r="S2" s="1">
        <f>S1*Winkelrechner!$B$11/25</f>
        <v>1.28</v>
      </c>
      <c r="T2" s="1">
        <f>T1*Winkelrechner!$B$11/25</f>
        <v>1.44</v>
      </c>
      <c r="U2" s="1">
        <f>U1*Winkelrechner!$B$11/25</f>
        <v>1.6</v>
      </c>
      <c r="V2" s="1">
        <f>V1*Winkelrechner!$B$11/25</f>
        <v>1.76</v>
      </c>
      <c r="W2" s="1">
        <f>W1*Winkelrechner!$B$11/25</f>
        <v>1.92</v>
      </c>
      <c r="X2" s="1">
        <f>X1*Winkelrechner!$B$11/25</f>
        <v>2.08</v>
      </c>
      <c r="Y2" s="1">
        <f>Y1*Winkelrechner!$B$11/25</f>
        <v>2.2400000000000002</v>
      </c>
      <c r="Z2" s="1">
        <f>Z1*Winkelrechner!$B$11/25</f>
        <v>2.4</v>
      </c>
      <c r="AA2" s="1">
        <f>AA1*Winkelrechner!$B$11/25</f>
        <v>2.56</v>
      </c>
      <c r="AB2" s="1">
        <f>AB1*Winkelrechner!$B$11/25</f>
        <v>2.72</v>
      </c>
      <c r="AC2" s="1">
        <f>AC1*Winkelrechner!$B$11/25</f>
        <v>2.88</v>
      </c>
      <c r="AD2" s="1">
        <f>AD1*Winkelrechner!$B$11/25</f>
        <v>3.04</v>
      </c>
      <c r="AE2" s="1">
        <f>AE1*Winkelrechner!$B$11/25</f>
        <v>3.2</v>
      </c>
      <c r="AF2" s="1">
        <f>AF1*Winkelrechner!$B$11/25</f>
        <v>3.36</v>
      </c>
      <c r="AG2" s="1">
        <f>AG1*Winkelrechner!$B$11/25</f>
        <v>3.52</v>
      </c>
      <c r="AH2" s="1">
        <f>AH1*Winkelrechner!$B$11/25</f>
        <v>3.68</v>
      </c>
      <c r="AI2" s="1">
        <f>AI1*Winkelrechner!$B$11/25</f>
        <v>3.84</v>
      </c>
      <c r="AJ2" s="1">
        <f>AJ1*Winkelrechner!$B$11/25</f>
        <v>4</v>
      </c>
    </row>
    <row r="3" spans="1:36" x14ac:dyDescent="0.35">
      <c r="A3">
        <v>1</v>
      </c>
      <c r="B3" s="1">
        <f>A3*Winkelrechner!$B$12/10</f>
        <v>0.16999999999999998</v>
      </c>
      <c r="C3" s="1">
        <f>IF((Winkelrechner!$B$6-Winkelrechner!$B$13-B3)&gt;0,90-ATAN(Winkelrechner!$B$7/(Winkelrechner!$B$6-Winkelrechner!$B$13-B3))/PI()*180,IF((Winkelrechner!$B$6-Winkelrechner!$B$13-B3)&lt;0,-1*(90-ATAN(Winkelrechner!$B$7/(B3-Winkelrechner!$B$6+Winkelrechner!$B$13))/PI()*180),0))</f>
        <v>9.413414170810924</v>
      </c>
      <c r="D3" s="1">
        <f>IF((Winkelrechner!$B$2-Winkelrechner!$B$13-B3)&gt;0,90-ATAN(Winkelrechner!$B$3/(Winkelrechner!$B$2-Winkelrechner!$B$13-B3))/PI()*180,IF((Winkelrechner!$B$2-Winkelrechner!$B$13-B3)&lt;0,-1*(90-ATAN(Winkelrechner!$B$3/(B3-Winkelrechner!$B$2+Winkelrechner!$B$13))/PI()*180),0))</f>
        <v>17.014110708074398</v>
      </c>
      <c r="E3" s="10">
        <f>IF((Winkelrechner!$B$12/2-B3)&gt;0,90-ATAN(Winkelrechner!$B$16/(Winkelrechner!$B$12/2-B3))/PI()*180,IF((Winkelrechner!$B$12/2-B3)&lt;0,-1*(90-ATAN(Winkelrechner!$B$16/(B3-Winkelrechner!$B$12/2))/PI()*180),0))+Winkelrechner!$B$17</f>
        <v>3.8961130008772216E-3</v>
      </c>
      <c r="F3" s="10">
        <f>IF(Winkelrechner!$B$19="angular",ABS(D3+C3-E3-E3),ABS(D3-C3))</f>
        <v>26.419732652883567</v>
      </c>
      <c r="G3" s="1">
        <f>Winkelrechner!$B$7*TAN(RADIANS(F3))</f>
        <v>1.8879678707859862</v>
      </c>
      <c r="H3" s="10">
        <f>LOOKUP(F3,'Gain Tuch'!$A$2:$A$13,'Gain Tuch'!$H$2:$H$13)</f>
        <v>0.58333333333333337</v>
      </c>
      <c r="J3" s="2" t="s">
        <v>5</v>
      </c>
      <c r="K3" s="1">
        <f>IF((Winkelrechner!$B$8-K2)&gt;0,90-ATAN(Winkelrechner!$B$7/(Winkelrechner!$B$8-K2))/PI()*180,IF((Winkelrechner!$B$8-K2)&lt;0,-1*(90-ATAN(Winkelrechner!$B$7/(K2-Winkelrechner!$B$8))/PI()*180),0))</f>
        <v>27.75854060106002</v>
      </c>
      <c r="L3" s="1">
        <f>IF((Winkelrechner!$B$8-L2)&gt;0,90-ATAN(Winkelrechner!$B$7/(Winkelrechner!$B$8-L2))/PI()*180,IF((Winkelrechner!$B$8-L2)&lt;0,-1*(90-ATAN(Winkelrechner!$B$7/(L2-Winkelrechner!$B$8))/PI()*180),0))</f>
        <v>25.836754224001567</v>
      </c>
      <c r="M3" s="1">
        <f>IF((Winkelrechner!$B$8-M2)&gt;0,90-ATAN(Winkelrechner!$B$7/(Winkelrechner!$B$8-M2))/PI()*180,IF((Winkelrechner!$B$8-M2)&lt;0,-1*(90-ATAN(Winkelrechner!$B$7/(M2-Winkelrechner!$B$8))/PI()*180),0))</f>
        <v>23.850473908076907</v>
      </c>
      <c r="N3" s="1">
        <f>IF((Winkelrechner!$B$8-N2)&gt;0,90-ATAN(Winkelrechner!$B$7/(Winkelrechner!$B$8-N2))/PI()*180,IF((Winkelrechner!$B$8-N2)&lt;0,-1*(90-ATAN(Winkelrechner!$B$7/(N2-Winkelrechner!$B$8))/PI()*180),0))</f>
        <v>21.801409486351815</v>
      </c>
      <c r="O3" s="1">
        <f>IF((Winkelrechner!$B$8-O2)&gt;0,90-ATAN(Winkelrechner!$B$7/(Winkelrechner!$B$8-O2))/PI()*180,IF((Winkelrechner!$B$8-O2)&lt;0,-1*(90-ATAN(Winkelrechner!$B$7/(O2-Winkelrechner!$B$8))/PI()*180),0))</f>
        <v>19.692021238736515</v>
      </c>
      <c r="P3" s="1">
        <f>IF((Winkelrechner!$B$8-P2)&gt;0,90-ATAN(Winkelrechner!$B$7/(Winkelrechner!$B$8-P2))/PI()*180,IF((Winkelrechner!$B$8-P2)&lt;0,-1*(90-ATAN(Winkelrechner!$B$7/(P2-Winkelrechner!$B$8))/PI()*180),0))</f>
        <v>17.525568373722862</v>
      </c>
      <c r="Q3" s="1">
        <f>IF((Winkelrechner!$B$8-Q2)&gt;0,90-ATAN(Winkelrechner!$B$7/(Winkelrechner!$B$8-Q2))/PI()*180,IF((Winkelrechner!$B$8-Q2)&lt;0,-1*(90-ATAN(Winkelrechner!$B$7/(Q2-Winkelrechner!$B$8))/PI()*180),0))</f>
        <v>15.306138974089862</v>
      </c>
      <c r="R3" s="1">
        <f>IF((Winkelrechner!$B$8-R2)&gt;0,90-ATAN(Winkelrechner!$B$7/(Winkelrechner!$B$8-R2))/PI()*180,IF((Winkelrechner!$B$8-R2)&lt;0,-1*(90-ATAN(Winkelrechner!$B$7/(R2-Winkelrechner!$B$8))/PI()*180),0))</f>
        <v>13.03865658302297</v>
      </c>
      <c r="S3" s="1">
        <f>IF((Winkelrechner!$B$8-S2)&gt;0,90-ATAN(Winkelrechner!$B$7/(Winkelrechner!$B$8-S2))/PI()*180,IF((Winkelrechner!$B$8-S2)&lt;0,-1*(90-ATAN(Winkelrechner!$B$7/(S2-Winkelrechner!$B$8))/PI()*180),0))</f>
        <v>10.72885929801005</v>
      </c>
      <c r="T3" s="1">
        <f>IF((Winkelrechner!$B$8-T2)&gt;0,90-ATAN(Winkelrechner!$B$7/(Winkelrechner!$B$8-T2))/PI()*180,IF((Winkelrechner!$B$8-T2)&lt;0,-1*(90-ATAN(Winkelrechner!$B$7/(T2-Winkelrechner!$B$8))/PI()*180),0))</f>
        <v>8.3832484809293533</v>
      </c>
      <c r="U3" s="1">
        <f>IF((Winkelrechner!$B$8-U2)&gt;0,90-ATAN(Winkelrechner!$B$7/(Winkelrechner!$B$8-U2))/PI()*180,IF((Winkelrechner!$B$8-U2)&lt;0,-1*(90-ATAN(Winkelrechner!$B$7/(U2-Winkelrechner!$B$8))/PI()*180),0))</f>
        <v>6.0090059574945087</v>
      </c>
      <c r="V3" s="1">
        <f>IF((Winkelrechner!$B$8-V2)&gt;0,90-ATAN(Winkelrechner!$B$7/(Winkelrechner!$B$8-V2))/PI()*180,IF((Winkelrechner!$B$8-V2)&lt;0,-1*(90-ATAN(Winkelrechner!$B$7/(V2-Winkelrechner!$B$8))/PI()*180),0))</f>
        <v>3.613880752003638</v>
      </c>
      <c r="W3" s="1">
        <f>IF((Winkelrechner!$B$8-W2)&gt;0,90-ATAN(Winkelrechner!$B$7/(Winkelrechner!$B$8-W2))/PI()*180,IF((Winkelrechner!$B$8-W2)&lt;0,-1*(90-ATAN(Winkelrechner!$B$7/(W2-Winkelrechner!$B$8))/PI()*180),0))</f>
        <v>1.2060487792199552</v>
      </c>
      <c r="X3" s="1">
        <f>IF((Winkelrechner!$B$8-X2)&gt;0,90-ATAN(Winkelrechner!$B$7/(Winkelrechner!$B$8-X2))/PI()*180,IF((Winkelrechner!$B$8-X2)&lt;0,-1*(90-ATAN(Winkelrechner!$B$7/(X2-Winkelrechner!$B$8))/PI()*180),0))</f>
        <v>-1.2060487792199552</v>
      </c>
      <c r="Y3" s="1">
        <f>IF((Winkelrechner!$B$8-Y2)&gt;0,90-ATAN(Winkelrechner!$B$7/(Winkelrechner!$B$8-Y2))/PI()*180,IF((Winkelrechner!$B$8-Y2)&lt;0,-1*(90-ATAN(Winkelrechner!$B$7/(Y2-Winkelrechner!$B$8))/PI()*180),0))</f>
        <v>-3.6138807520036522</v>
      </c>
      <c r="Z3" s="1">
        <f>IF((Winkelrechner!$B$8-Z2)&gt;0,90-ATAN(Winkelrechner!$B$7/(Winkelrechner!$B$8-Z2))/PI()*180,IF((Winkelrechner!$B$8-Z2)&lt;0,-1*(90-ATAN(Winkelrechner!$B$7/(Z2-Winkelrechner!$B$8))/PI()*180),0))</f>
        <v>-6.0090059574945087</v>
      </c>
      <c r="AA3" s="1">
        <f>IF((Winkelrechner!$B$8-AA2)&gt;0,90-ATAN(Winkelrechner!$B$7/(Winkelrechner!$B$8-AA2))/PI()*180,IF((Winkelrechner!$B$8-AA2)&lt;0,-1*(90-ATAN(Winkelrechner!$B$7/(AA2-Winkelrechner!$B$8))/PI()*180),0))</f>
        <v>-8.3832484809293533</v>
      </c>
      <c r="AB3" s="1">
        <f>IF((Winkelrechner!$B$8-AB2)&gt;0,90-ATAN(Winkelrechner!$B$7/(Winkelrechner!$B$8-AB2))/PI()*180,IF((Winkelrechner!$B$8-AB2)&lt;0,-1*(90-ATAN(Winkelrechner!$B$7/(AB2-Winkelrechner!$B$8))/PI()*180),0))</f>
        <v>-10.72885929801005</v>
      </c>
      <c r="AC3" s="1">
        <f>IF((Winkelrechner!$B$8-AC2)&gt;0,90-ATAN(Winkelrechner!$B$7/(Winkelrechner!$B$8-AC2))/PI()*180,IF((Winkelrechner!$B$8-AC2)&lt;0,-1*(90-ATAN(Winkelrechner!$B$7/(AC2-Winkelrechner!$B$8))/PI()*180),0))</f>
        <v>-13.03865658302297</v>
      </c>
      <c r="AD3" s="1">
        <f>IF((Winkelrechner!$B$8-AD2)&gt;0,90-ATAN(Winkelrechner!$B$7/(Winkelrechner!$B$8-AD2))/PI()*180,IF((Winkelrechner!$B$8-AD2)&lt;0,-1*(90-ATAN(Winkelrechner!$B$7/(AD2-Winkelrechner!$B$8))/PI()*180),0))</f>
        <v>-15.306138974089862</v>
      </c>
      <c r="AE3" s="1">
        <f>IF((Winkelrechner!$B$8-AE2)&gt;0,90-ATAN(Winkelrechner!$B$7/(Winkelrechner!$B$8-AE2))/PI()*180,IF((Winkelrechner!$B$8-AE2)&lt;0,-1*(90-ATAN(Winkelrechner!$B$7/(AE2-Winkelrechner!$B$8))/PI()*180),0))</f>
        <v>-17.525568373722862</v>
      </c>
      <c r="AF3" s="1">
        <f>IF((Winkelrechner!$B$8-AF2)&gt;0,90-ATAN(Winkelrechner!$B$7/(Winkelrechner!$B$8-AF2))/PI()*180,IF((Winkelrechner!$B$8-AF2)&lt;0,-1*(90-ATAN(Winkelrechner!$B$7/(AF2-Winkelrechner!$B$8))/PI()*180),0))</f>
        <v>-19.692021238736515</v>
      </c>
      <c r="AG3" s="1">
        <f>IF((Winkelrechner!$B$8-AG2)&gt;0,90-ATAN(Winkelrechner!$B$7/(Winkelrechner!$B$8-AG2))/PI()*180,IF((Winkelrechner!$B$8-AG2)&lt;0,-1*(90-ATAN(Winkelrechner!$B$7/(AG2-Winkelrechner!$B$8))/PI()*180),0))</f>
        <v>-21.801409486351815</v>
      </c>
      <c r="AH3" s="1">
        <f>IF((Winkelrechner!$B$8-AH2)&gt;0,90-ATAN(Winkelrechner!$B$7/(Winkelrechner!$B$8-AH2))/PI()*180,IF((Winkelrechner!$B$8-AH2)&lt;0,-1*(90-ATAN(Winkelrechner!$B$7/(AH2-Winkelrechner!$B$8))/PI()*180),0))</f>
        <v>-23.850473908076935</v>
      </c>
      <c r="AI3" s="1">
        <f>IF((Winkelrechner!$B$8-AI2)&gt;0,90-ATAN(Winkelrechner!$B$7/(Winkelrechner!$B$8-AI2))/PI()*180,IF((Winkelrechner!$B$8-AI2)&lt;0,-1*(90-ATAN(Winkelrechner!$B$7/(AI2-Winkelrechner!$B$8))/PI()*180),0))</f>
        <v>-25.836754224001567</v>
      </c>
      <c r="AJ3" s="1">
        <f>IF((Winkelrechner!$B$8-AJ2)&gt;0,90-ATAN(Winkelrechner!$B$7/(Winkelrechner!$B$8-AJ2))/PI()*180,IF((Winkelrechner!$B$8-AJ2)&lt;0,-1*(90-ATAN(Winkelrechner!$B$7/(AJ2-Winkelrechner!$B$8))/PI()*180),0))</f>
        <v>-27.75854060106002</v>
      </c>
    </row>
    <row r="4" spans="1:36" x14ac:dyDescent="0.35">
      <c r="A4">
        <v>2</v>
      </c>
      <c r="B4" s="1">
        <f>A4*Winkelrechner!$B$12/10</f>
        <v>0.33999999999999997</v>
      </c>
      <c r="C4" s="1">
        <f>IF((Winkelrechner!$B$6-Winkelrechner!$B$13-B4)&gt;0,90-ATAN(Winkelrechner!$B$7/(Winkelrechner!$B$6-Winkelrechner!$B$13-B4))/PI()*180,IF((Winkelrechner!$B$6-Winkelrechner!$B$13-B4)&lt;0,-1*(90-ATAN(Winkelrechner!$B$7/(B4-Winkelrechner!$B$6+Winkelrechner!$B$13))/PI()*180),0))</f>
        <v>6.9022211807912299</v>
      </c>
      <c r="D4" s="1">
        <f>IF((Winkelrechner!$B$2-Winkelrechner!$B$13-B4)&gt;0,90-ATAN(Winkelrechner!$B$3/(Winkelrechner!$B$2-Winkelrechner!$B$13-B4))/PI()*180,IF((Winkelrechner!$B$2-Winkelrechner!$B$13-B4)&lt;0,-1*(90-ATAN(Winkelrechner!$B$3/(B4-Winkelrechner!$B$2+Winkelrechner!$B$13))/PI()*180),0))</f>
        <v>15.216326712022976</v>
      </c>
      <c r="E4" s="10">
        <f>IF((Winkelrechner!$B$12/2-B4)&gt;0,90-ATAN(Winkelrechner!$B$16/(Winkelrechner!$B$12/2-B4))/PI()*180,IF((Winkelrechner!$B$12/2-B4)&lt;0,-1*(90-ATAN(Winkelrechner!$B$16/(B4-Winkelrechner!$B$12/2))/PI()*180),0))+Winkelrechner!$B$17</f>
        <v>2.9220847526261196E-3</v>
      </c>
      <c r="F4" s="10">
        <f>IF(Winkelrechner!$B$19="angular",ABS(D4+C4-E4-E4),ABS(D4-C4))</f>
        <v>22.112703723308954</v>
      </c>
      <c r="G4" s="1">
        <f>Winkelrechner!$B$7*TAN(RADIANS(F4))</f>
        <v>1.5440015435050232</v>
      </c>
      <c r="H4" s="10">
        <f>LOOKUP(F4,'Gain Tuch'!$A$2:$A$13,'Gain Tuch'!$H$2:$H$13)</f>
        <v>0.66666666666666663</v>
      </c>
      <c r="J4" s="2" t="s">
        <v>4</v>
      </c>
      <c r="K4" s="1">
        <f>IF((Winkelrechner!$B$11/2-K2)&gt;0,90-ATAN(Winkelrechner!$B$3/(Winkelrechner!$B$11/2-K2))/PI()*180,IF((Winkelrechner!$B$11/2-K2)&lt;0,-1*(90-ATAN(Winkelrechner!$B$3/(K2-Winkelrechner!$B$11/2))/PI()*180),0))</f>
        <v>21.801409486351815</v>
      </c>
      <c r="L4" s="1">
        <f>IF((Winkelrechner!$B$11/2-L2)&gt;0,90-ATAN(Winkelrechner!$B$3/(Winkelrechner!$B$11/2-L2))/PI()*180,IF((Winkelrechner!$B$11/2-L2)&lt;0,-1*(90-ATAN(Winkelrechner!$B$3/(L2-Winkelrechner!$B$11/2))/PI()*180),0))</f>
        <v>20.203615168325129</v>
      </c>
      <c r="M4" s="1">
        <f>IF((Winkelrechner!$B$11/2-M2)&gt;0,90-ATAN(Winkelrechner!$B$3/(Winkelrechner!$B$11/2-M2))/PI()*180,IF((Winkelrechner!$B$11/2-M2)&lt;0,-1*(90-ATAN(Winkelrechner!$B$3/(M2-Winkelrechner!$B$11/2))/PI()*180),0))</f>
        <v>18.572348510407295</v>
      </c>
      <c r="N4" s="1">
        <f>IF((Winkelrechner!$B$11/2-N2)&gt;0,90-ATAN(Winkelrechner!$B$3/(Winkelrechner!$B$11/2-N2))/PI()*180,IF((Winkelrechner!$B$11/2-N2)&lt;0,-1*(90-ATAN(Winkelrechner!$B$3/(N2-Winkelrechner!$B$11/2))/PI()*180),0))</f>
        <v>16.909271810540787</v>
      </c>
      <c r="O4" s="1">
        <f>IF((Winkelrechner!$B$11/2-O2)&gt;0,90-ATAN(Winkelrechner!$B$3/(Winkelrechner!$B$11/2-O2))/PI()*180,IF((Winkelrechner!$B$11/2-O2)&lt;0,-1*(90-ATAN(Winkelrechner!$B$3/(O2-Winkelrechner!$B$11/2))/PI()*180),0))</f>
        <v>15.216326712022976</v>
      </c>
      <c r="P4" s="1">
        <f>IF((Winkelrechner!$B$11/2-P2)&gt;0,90-ATAN(Winkelrechner!$B$3/(Winkelrechner!$B$11/2-P2))/PI()*180,IF((Winkelrechner!$B$11/2-P2)&lt;0,-1*(90-ATAN(Winkelrechner!$B$3/(P2-Winkelrechner!$B$11/2))/PI()*180),0))</f>
        <v>13.495733280795804</v>
      </c>
      <c r="Q4" s="1">
        <f>IF((Winkelrechner!$B$11/2-Q2)&gt;0,90-ATAN(Winkelrechner!$B$3/(Winkelrechner!$B$11/2-Q2))/PI()*180,IF((Winkelrechner!$B$11/2-Q2)&lt;0,-1*(90-ATAN(Winkelrechner!$B$3/(Q2-Winkelrechner!$B$11/2))/PI()*180),0))</f>
        <v>11.749983571776681</v>
      </c>
      <c r="R4" s="1">
        <f>IF((Winkelrechner!$B$11/2-R2)&gt;0,90-ATAN(Winkelrechner!$B$3/(Winkelrechner!$B$11/2-R2))/PI()*180,IF((Winkelrechner!$B$11/2-R2)&lt;0,-1*(90-ATAN(Winkelrechner!$B$3/(R2-Winkelrechner!$B$11/2))/PI()*180),0))</f>
        <v>9.9818292877331629</v>
      </c>
      <c r="S4" s="1">
        <f>IF((Winkelrechner!$B$11/2-S2)&gt;0,90-ATAN(Winkelrechner!$B$3/(Winkelrechner!$B$11/2-S2))/PI()*180,IF((Winkelrechner!$B$11/2-S2)&lt;0,-1*(90-ATAN(Winkelrechner!$B$3/(S2-Winkelrechner!$B$11/2))/PI()*180),0))</f>
        <v>8.1942633346302074</v>
      </c>
      <c r="T4" s="1">
        <f>IF((Winkelrechner!$B$11/2-T2)&gt;0,90-ATAN(Winkelrechner!$B$3/(Winkelrechner!$B$11/2-T2))/PI()*180,IF((Winkelrechner!$B$11/2-T2)&lt;0,-1*(90-ATAN(Winkelrechner!$B$3/(T2-Winkelrechner!$B$11/2))/PI()*180),0))</f>
        <v>6.3904953146469694</v>
      </c>
      <c r="U4" s="1">
        <f>IF((Winkelrechner!$B$11/2-U2)&gt;0,90-ATAN(Winkelrechner!$B$3/(Winkelrechner!$B$11/2-U2))/PI()*180,IF((Winkelrechner!$B$11/2-U2)&lt;0,-1*(90-ATAN(Winkelrechner!$B$3/(U2-Winkelrechner!$B$11/2))/PI()*180),0))</f>
        <v>4.5739212599008567</v>
      </c>
      <c r="V4" s="1">
        <f>IF((Winkelrechner!$B$11/2-V2)&gt;0,90-ATAN(Winkelrechner!$B$3/(Winkelrechner!$B$11/2-V2))/PI()*180,IF((Winkelrechner!$B$11/2-V2)&lt;0,-1*(90-ATAN(Winkelrechner!$B$3/(V2-Winkelrechner!$B$11/2))/PI()*180),0))</f>
        <v>2.7480881800537418</v>
      </c>
      <c r="W4" s="1">
        <f>IF((Winkelrechner!$B$11/2-W2)&gt;0,90-ATAN(Winkelrechner!$B$3/(Winkelrechner!$B$11/2-W2))/PI()*180,IF((Winkelrechner!$B$11/2-W2)&lt;0,-1*(90-ATAN(Winkelrechner!$B$3/(W2-Winkelrechner!$B$11/2))/PI()*180),0))</f>
        <v>0.91665425638528575</v>
      </c>
      <c r="X4" s="1">
        <f>IF((Winkelrechner!$B$11/2-X2)&gt;0,90-ATAN(Winkelrechner!$B$3/(Winkelrechner!$B$11/2-X2))/PI()*180,IF((Winkelrechner!$B$11/2-X2)&lt;0,-1*(90-ATAN(Winkelrechner!$B$3/(X2-Winkelrechner!$B$11/2))/PI()*180),0))</f>
        <v>-0.91665425638528575</v>
      </c>
      <c r="Y4" s="1">
        <f>IF((Winkelrechner!$B$11/2-Y2)&gt;0,90-ATAN(Winkelrechner!$B$3/(Winkelrechner!$B$11/2-Y2))/PI()*180,IF((Winkelrechner!$B$11/2-Y2)&lt;0,-1*(90-ATAN(Winkelrechner!$B$3/(Y2-Winkelrechner!$B$11/2))/PI()*180),0))</f>
        <v>-2.7480881800537418</v>
      </c>
      <c r="Z4" s="1">
        <f>IF((Winkelrechner!$B$11/2-Z2)&gt;0,90-ATAN(Winkelrechner!$B$3/(Winkelrechner!$B$11/2-Z2))/PI()*180,IF((Winkelrechner!$B$11/2-Z2)&lt;0,-1*(90-ATAN(Winkelrechner!$B$3/(Z2-Winkelrechner!$B$11/2))/PI()*180),0))</f>
        <v>-4.5739212599008567</v>
      </c>
      <c r="AA4" s="1">
        <f>IF((Winkelrechner!$B$11/2-AA2)&gt;0,90-ATAN(Winkelrechner!$B$3/(Winkelrechner!$B$11/2-AA2))/PI()*180,IF((Winkelrechner!$B$11/2-AA2)&lt;0,-1*(90-ATAN(Winkelrechner!$B$3/(AA2-Winkelrechner!$B$11/2))/PI()*180),0))</f>
        <v>-6.3904953146469694</v>
      </c>
      <c r="AB4" s="1">
        <f>IF((Winkelrechner!$B$11/2-AB2)&gt;0,90-ATAN(Winkelrechner!$B$3/(Winkelrechner!$B$11/2-AB2))/PI()*180,IF((Winkelrechner!$B$11/2-AB2)&lt;0,-1*(90-ATAN(Winkelrechner!$B$3/(AB2-Winkelrechner!$B$11/2))/PI()*180),0))</f>
        <v>-8.1942633346302216</v>
      </c>
      <c r="AC4" s="1">
        <f>IF((Winkelrechner!$B$11/2-AC2)&gt;0,90-ATAN(Winkelrechner!$B$3/(Winkelrechner!$B$11/2-AC2))/PI()*180,IF((Winkelrechner!$B$11/2-AC2)&lt;0,-1*(90-ATAN(Winkelrechner!$B$3/(AC2-Winkelrechner!$B$11/2))/PI()*180),0))</f>
        <v>-9.9818292877331629</v>
      </c>
      <c r="AD4" s="1">
        <f>IF((Winkelrechner!$B$11/2-AD2)&gt;0,90-ATAN(Winkelrechner!$B$3/(Winkelrechner!$B$11/2-AD2))/PI()*180,IF((Winkelrechner!$B$11/2-AD2)&lt;0,-1*(90-ATAN(Winkelrechner!$B$3/(AD2-Winkelrechner!$B$11/2))/PI()*180),0))</f>
        <v>-11.749983571776681</v>
      </c>
      <c r="AE4" s="1">
        <f>IF((Winkelrechner!$B$11/2-AE2)&gt;0,90-ATAN(Winkelrechner!$B$3/(Winkelrechner!$B$11/2-AE2))/PI()*180,IF((Winkelrechner!$B$11/2-AE2)&lt;0,-1*(90-ATAN(Winkelrechner!$B$3/(AE2-Winkelrechner!$B$11/2))/PI()*180),0))</f>
        <v>-13.495733280795818</v>
      </c>
      <c r="AF4" s="1">
        <f>IF((Winkelrechner!$B$11/2-AF2)&gt;0,90-ATAN(Winkelrechner!$B$3/(Winkelrechner!$B$11/2-AF2))/PI()*180,IF((Winkelrechner!$B$11/2-AF2)&lt;0,-1*(90-ATAN(Winkelrechner!$B$3/(AF2-Winkelrechner!$B$11/2))/PI()*180),0))</f>
        <v>-15.216326712022976</v>
      </c>
      <c r="AG4" s="1">
        <f>IF((Winkelrechner!$B$11/2-AG2)&gt;0,90-ATAN(Winkelrechner!$B$3/(Winkelrechner!$B$11/2-AG2))/PI()*180,IF((Winkelrechner!$B$11/2-AG2)&lt;0,-1*(90-ATAN(Winkelrechner!$B$3/(AG2-Winkelrechner!$B$11/2))/PI()*180),0))</f>
        <v>-16.909271810540787</v>
      </c>
      <c r="AH4" s="1">
        <f>IF((Winkelrechner!$B$11/2-AH2)&gt;0,90-ATAN(Winkelrechner!$B$3/(Winkelrechner!$B$11/2-AH2))/PI()*180,IF((Winkelrechner!$B$11/2-AH2)&lt;0,-1*(90-ATAN(Winkelrechner!$B$3/(AH2-Winkelrechner!$B$11/2))/PI()*180),0))</f>
        <v>-18.572348510407295</v>
      </c>
      <c r="AI4" s="1">
        <f>IF((Winkelrechner!$B$11/2-AI2)&gt;0,90-ATAN(Winkelrechner!$B$3/(Winkelrechner!$B$11/2-AI2))/PI()*180,IF((Winkelrechner!$B$11/2-AI2)&lt;0,-1*(90-ATAN(Winkelrechner!$B$3/(AI2-Winkelrechner!$B$11/2))/PI()*180),0))</f>
        <v>-20.203615168325129</v>
      </c>
      <c r="AJ4" s="1">
        <f>IF((Winkelrechner!$B$11/2-AJ2)&gt;0,90-ATAN(Winkelrechner!$B$3/(Winkelrechner!$B$11/2-AJ2))/PI()*180,IF((Winkelrechner!$B$11/2-AJ2)&lt;0,-1*(90-ATAN(Winkelrechner!$B$3/(AJ2-Winkelrechner!$B$11/2))/PI()*180),0))</f>
        <v>-21.801409486351815</v>
      </c>
    </row>
    <row r="5" spans="1:36" x14ac:dyDescent="0.35">
      <c r="A5">
        <v>3</v>
      </c>
      <c r="B5" s="1">
        <f>A5*Winkelrechner!$B$12/10</f>
        <v>0.51</v>
      </c>
      <c r="C5" s="1">
        <f>IF((Winkelrechner!$B$6-Winkelrechner!$B$13-B5)&gt;0,90-ATAN(Winkelrechner!$B$7/(Winkelrechner!$B$6-Winkelrechner!$B$13-B5))/PI()*180,IF((Winkelrechner!$B$6-Winkelrechner!$B$13-B5)&lt;0,-1*(90-ATAN(Winkelrechner!$B$7/(B5-Winkelrechner!$B$6+Winkelrechner!$B$13))/PI()*180),0))</f>
        <v>4.3641134214767874</v>
      </c>
      <c r="D5" s="1">
        <f>IF((Winkelrechner!$B$2-Winkelrechner!$B$13-B5)&gt;0,90-ATAN(Winkelrechner!$B$3/(Winkelrechner!$B$2-Winkelrechner!$B$13-B5))/PI()*180,IF((Winkelrechner!$B$2-Winkelrechner!$B$13-B5)&lt;0,-1*(90-ATAN(Winkelrechner!$B$3/(B5-Winkelrechner!$B$2+Winkelrechner!$B$13))/PI()*180),0))</f>
        <v>13.387333645652134</v>
      </c>
      <c r="E5" s="10">
        <f>IF((Winkelrechner!$B$12/2-B5)&gt;0,90-ATAN(Winkelrechner!$B$16/(Winkelrechner!$B$12/2-B5))/PI()*180,IF((Winkelrechner!$B$12/2-B5)&lt;0,-1*(90-ATAN(Winkelrechner!$B$16/(B5-Winkelrechner!$B$12/2))/PI()*180),0))+Winkelrechner!$B$17</f>
        <v>1.9480565026839258E-3</v>
      </c>
      <c r="F5" s="10">
        <f>IF(Winkelrechner!$B$19="angular",ABS(D5+C5-E5-E5),ABS(D5-C5))</f>
        <v>17.747550954123554</v>
      </c>
      <c r="G5" s="1">
        <f>Winkelrechner!$B$7*TAN(RADIANS(F5))</f>
        <v>1.2162105224689241</v>
      </c>
      <c r="H5" s="10">
        <f>LOOKUP(F5,'Gain Tuch'!$A$2:$A$13,'Gain Tuch'!$H$2:$H$13)</f>
        <v>0.77777777777777768</v>
      </c>
      <c r="J5" s="2" t="s">
        <v>11</v>
      </c>
      <c r="K5" s="1">
        <f>IF((Winkelrechner!$B$11/2-K2)&gt;0,90-ATAN(Winkelrechner!$B$15/(Winkelrechner!$B$11/2-K2))/PI()*180,IF((Winkelrechner!$B$11/2-K2)&lt;0,-1*(90-ATAN(Winkelrechner!$B$15/(K2-Winkelrechner!$B$11/2))/PI()*180),0))</f>
        <v>1.1459155749818706E-2</v>
      </c>
      <c r="L5" s="1">
        <f>IF((Winkelrechner!$B$11/2-L2)&gt;0,90-ATAN(Winkelrechner!$B$15/(Winkelrechner!$B$11/2-L2))/PI()*180,IF((Winkelrechner!$B$11/2-L2)&lt;0,-1*(90-ATAN(Winkelrechner!$B$15/(L2-Winkelrechner!$B$11/2))/PI()*180),0))</f>
        <v>1.0542423311420634E-2</v>
      </c>
      <c r="M5" s="1">
        <f>IF((Winkelrechner!$B$11/2-M2)&gt;0,90-ATAN(Winkelrechner!$B$15/(Winkelrechner!$B$11/2-M2))/PI()*180,IF((Winkelrechner!$B$11/2-M2)&lt;0,-1*(90-ATAN(Winkelrechner!$B$15/(M2-Winkelrechner!$B$11/2))/PI()*180),0))</f>
        <v>9.6256908676366493E-3</v>
      </c>
      <c r="N5" s="1">
        <f>IF((Winkelrechner!$B$11/2-N2)&gt;0,90-ATAN(Winkelrechner!$B$15/(Winkelrechner!$B$11/2-N2))/PI()*180,IF((Winkelrechner!$B$11/2-N2)&lt;0,-1*(90-ATAN(Winkelrechner!$B$15/(N2-Winkelrechner!$B$11/2))/PI()*180),0))</f>
        <v>8.7089584189072866E-3</v>
      </c>
      <c r="O5" s="1">
        <f>IF((Winkelrechner!$B$11/2-O2)&gt;0,90-ATAN(Winkelrechner!$B$15/(Winkelrechner!$B$11/2-O2))/PI()*180,IF((Winkelrechner!$B$11/2-O2)&lt;0,-1*(90-ATAN(Winkelrechner!$B$15/(O2-Winkelrechner!$B$11/2))/PI()*180),0))</f>
        <v>7.7922259657299264E-3</v>
      </c>
      <c r="P5" s="1">
        <f>IF((Winkelrechner!$B$11/2-P2)&gt;0,90-ATAN(Winkelrechner!$B$15/(Winkelrechner!$B$11/2-P2))/PI()*180,IF((Winkelrechner!$B$11/2-P2)&lt;0,-1*(90-ATAN(Winkelrechner!$B$15/(P2-Winkelrechner!$B$11/2))/PI()*180),0))</f>
        <v>6.8754935085593161E-3</v>
      </c>
      <c r="Q5" s="1">
        <f>IF((Winkelrechner!$B$11/2-Q2)&gt;0,90-ATAN(Winkelrechner!$B$15/(Winkelrechner!$B$11/2-Q2))/PI()*180,IF((Winkelrechner!$B$11/2-Q2)&lt;0,-1*(90-ATAN(Winkelrechner!$B$15/(Q2-Winkelrechner!$B$11/2))/PI()*180),0))</f>
        <v>5.9587610478786246E-3</v>
      </c>
      <c r="R5" s="1">
        <f>IF((Winkelrechner!$B$11/2-R2)&gt;0,90-ATAN(Winkelrechner!$B$15/(Winkelrechner!$B$11/2-R2))/PI()*180,IF((Winkelrechner!$B$11/2-R2)&lt;0,-1*(90-ATAN(Winkelrechner!$B$15/(R2-Winkelrechner!$B$11/2))/PI()*180),0))</f>
        <v>5.0420285841283885E-3</v>
      </c>
      <c r="S5" s="1">
        <f>IF((Winkelrechner!$B$11/2-S2)&gt;0,90-ATAN(Winkelrechner!$B$15/(Winkelrechner!$B$11/2-S2))/PI()*180,IF((Winkelrechner!$B$11/2-S2)&lt;0,-1*(90-ATAN(Winkelrechner!$B$15/(S2-Winkelrechner!$B$11/2))/PI()*180),0))</f>
        <v>4.1252961178059877E-3</v>
      </c>
      <c r="T5" s="1">
        <f>IF((Winkelrechner!$B$11/2-T2)&gt;0,90-ATAN(Winkelrechner!$B$15/(Winkelrechner!$B$11/2-T2))/PI()*180,IF((Winkelrechner!$B$11/2-T2)&lt;0,-1*(90-ATAN(Winkelrechner!$B$15/(T2-Winkelrechner!$B$11/2))/PI()*180),0))</f>
        <v>3.2085636493803804E-3</v>
      </c>
      <c r="U5" s="1">
        <f>IF((Winkelrechner!$B$11/2-U2)&gt;0,90-ATAN(Winkelrechner!$B$15/(Winkelrechner!$B$11/2-U2))/PI()*180,IF((Winkelrechner!$B$11/2-U2)&lt;0,-1*(90-ATAN(Winkelrechner!$B$15/(U2-Winkelrechner!$B$11/2))/PI()*180),0))</f>
        <v>2.2918311792921031E-3</v>
      </c>
      <c r="V5" s="1">
        <f>IF((Winkelrechner!$B$11/2-V2)&gt;0,90-ATAN(Winkelrechner!$B$15/(Winkelrechner!$B$11/2-V2))/PI()*180,IF((Winkelrechner!$B$11/2-V2)&lt;0,-1*(90-ATAN(Winkelrechner!$B$15/(V2-Winkelrechner!$B$11/2))/PI()*180),0))</f>
        <v>1.3750987080527466E-3</v>
      </c>
      <c r="W5" s="1">
        <f>IF((Winkelrechner!$B$11/2-W2)&gt;0,90-ATAN(Winkelrechner!$B$15/(Winkelrechner!$B$11/2-W2))/PI()*180,IF((Winkelrechner!$B$11/2-W2)&lt;0,-1*(90-ATAN(Winkelrechner!$B$15/(W2-Winkelrechner!$B$11/2))/PI()*180),0))</f>
        <v>4.5836623610284732E-4</v>
      </c>
      <c r="X5" s="1">
        <f>IF((Winkelrechner!$B$11/2-X2)&gt;0,90-ATAN(Winkelrechner!$B$15/(Winkelrechner!$B$11/2-X2))/PI()*180,IF((Winkelrechner!$B$11/2-X2)&lt;0,-1*(90-ATAN(Winkelrechner!$B$15/(X2-Winkelrechner!$B$11/2))/PI()*180),0))</f>
        <v>-4.5836623610284732E-4</v>
      </c>
      <c r="Y5" s="1">
        <f>IF((Winkelrechner!$B$11/2-Y2)&gt;0,90-ATAN(Winkelrechner!$B$15/(Winkelrechner!$B$11/2-Y2))/PI()*180,IF((Winkelrechner!$B$11/2-Y2)&lt;0,-1*(90-ATAN(Winkelrechner!$B$15/(Y2-Winkelrechner!$B$11/2))/PI()*180),0))</f>
        <v>-1.3750987080527466E-3</v>
      </c>
      <c r="Z5" s="1">
        <f>IF((Winkelrechner!$B$11/2-Z2)&gt;0,90-ATAN(Winkelrechner!$B$15/(Winkelrechner!$B$11/2-Z2))/PI()*180,IF((Winkelrechner!$B$11/2-Z2)&lt;0,-1*(90-ATAN(Winkelrechner!$B$15/(Z2-Winkelrechner!$B$11/2))/PI()*180),0))</f>
        <v>-2.2918311792921031E-3</v>
      </c>
      <c r="AA5" s="1">
        <f>IF((Winkelrechner!$B$11/2-AA2)&gt;0,90-ATAN(Winkelrechner!$B$15/(Winkelrechner!$B$11/2-AA2))/PI()*180,IF((Winkelrechner!$B$11/2-AA2)&lt;0,-1*(90-ATAN(Winkelrechner!$B$15/(AA2-Winkelrechner!$B$11/2))/PI()*180),0))</f>
        <v>-3.2085636493803804E-3</v>
      </c>
      <c r="AB5" s="1">
        <f>IF((Winkelrechner!$B$11/2-AB2)&gt;0,90-ATAN(Winkelrechner!$B$15/(Winkelrechner!$B$11/2-AB2))/PI()*180,IF((Winkelrechner!$B$11/2-AB2)&lt;0,-1*(90-ATAN(Winkelrechner!$B$15/(AB2-Winkelrechner!$B$11/2))/PI()*180),0))</f>
        <v>-4.1252961178059877E-3</v>
      </c>
      <c r="AC5" s="1">
        <f>IF((Winkelrechner!$B$11/2-AC2)&gt;0,90-ATAN(Winkelrechner!$B$15/(Winkelrechner!$B$11/2-AC2))/PI()*180,IF((Winkelrechner!$B$11/2-AC2)&lt;0,-1*(90-ATAN(Winkelrechner!$B$15/(AC2-Winkelrechner!$B$11/2))/PI()*180),0))</f>
        <v>-5.0420285841283885E-3</v>
      </c>
      <c r="AD5" s="1">
        <f>IF((Winkelrechner!$B$11/2-AD2)&gt;0,90-ATAN(Winkelrechner!$B$15/(Winkelrechner!$B$11/2-AD2))/PI()*180,IF((Winkelrechner!$B$11/2-AD2)&lt;0,-1*(90-ATAN(Winkelrechner!$B$15/(AD2-Winkelrechner!$B$11/2))/PI()*180),0))</f>
        <v>-5.9587610478786246E-3</v>
      </c>
      <c r="AE5" s="1">
        <f>IF((Winkelrechner!$B$11/2-AE2)&gt;0,90-ATAN(Winkelrechner!$B$15/(Winkelrechner!$B$11/2-AE2))/PI()*180,IF((Winkelrechner!$B$11/2-AE2)&lt;0,-1*(90-ATAN(Winkelrechner!$B$15/(AE2-Winkelrechner!$B$11/2))/PI()*180),0))</f>
        <v>-6.8754935085593161E-3</v>
      </c>
      <c r="AF5" s="1">
        <f>IF((Winkelrechner!$B$11/2-AF2)&gt;0,90-ATAN(Winkelrechner!$B$15/(Winkelrechner!$B$11/2-AF2))/PI()*180,IF((Winkelrechner!$B$11/2-AF2)&lt;0,-1*(90-ATAN(Winkelrechner!$B$15/(AF2-Winkelrechner!$B$11/2))/PI()*180),0))</f>
        <v>-7.7922259657299264E-3</v>
      </c>
      <c r="AG5" s="1">
        <f>IF((Winkelrechner!$B$11/2-AG2)&gt;0,90-ATAN(Winkelrechner!$B$15/(Winkelrechner!$B$11/2-AG2))/PI()*180,IF((Winkelrechner!$B$11/2-AG2)&lt;0,-1*(90-ATAN(Winkelrechner!$B$15/(AG2-Winkelrechner!$B$11/2))/PI()*180),0))</f>
        <v>-8.7089584189072866E-3</v>
      </c>
      <c r="AH5" s="1">
        <f>IF((Winkelrechner!$B$11/2-AH2)&gt;0,90-ATAN(Winkelrechner!$B$15/(Winkelrechner!$B$11/2-AH2))/PI()*180,IF((Winkelrechner!$B$11/2-AH2)&lt;0,-1*(90-ATAN(Winkelrechner!$B$15/(AH2-Winkelrechner!$B$11/2))/PI()*180),0))</f>
        <v>-9.6256908676366493E-3</v>
      </c>
      <c r="AI5" s="1">
        <f>IF((Winkelrechner!$B$11/2-AI2)&gt;0,90-ATAN(Winkelrechner!$B$15/(Winkelrechner!$B$11/2-AI2))/PI()*180,IF((Winkelrechner!$B$11/2-AI2)&lt;0,-1*(90-ATAN(Winkelrechner!$B$15/(AI2-Winkelrechner!$B$11/2))/PI()*180),0))</f>
        <v>-1.0542423311420634E-2</v>
      </c>
      <c r="AJ5" s="1">
        <f>IF((Winkelrechner!$B$11/2-AJ2)&gt;0,90-ATAN(Winkelrechner!$B$15/(Winkelrechner!$B$11/2-AJ2))/PI()*180,IF((Winkelrechner!$B$11/2-AJ2)&lt;0,-1*(90-ATAN(Winkelrechner!$B$15/(AJ2-Winkelrechner!$B$11/2))/PI()*180),0))</f>
        <v>-1.1459155749818706E-2</v>
      </c>
    </row>
    <row r="6" spans="1:36" x14ac:dyDescent="0.35">
      <c r="A6">
        <v>4</v>
      </c>
      <c r="B6" s="1">
        <f>A6*Winkelrechner!$B$12/10</f>
        <v>0.67999999999999994</v>
      </c>
      <c r="C6" s="1">
        <f>IF((Winkelrechner!$B$6-Winkelrechner!$B$13-B6)&gt;0,90-ATAN(Winkelrechner!$B$7/(Winkelrechner!$B$6-Winkelrechner!$B$13-B6))/PI()*180,IF((Winkelrechner!$B$6-Winkelrechner!$B$13-B6)&lt;0,-1*(90-ATAN(Winkelrechner!$B$7/(B6-Winkelrechner!$B$6+Winkelrechner!$B$13))/PI()*180),0))</f>
        <v>1.8087393224920589</v>
      </c>
      <c r="D6" s="1">
        <f>IF((Winkelrechner!$B$2-Winkelrechner!$B$13-B6)&gt;0,90-ATAN(Winkelrechner!$B$3/(Winkelrechner!$B$2-Winkelrechner!$B$13-B6))/PI()*180,IF((Winkelrechner!$B$2-Winkelrechner!$B$13-B6)&lt;0,-1*(90-ATAN(Winkelrechner!$B$3/(B6-Winkelrechner!$B$2+Winkelrechner!$B$13))/PI()*180),0))</f>
        <v>11.53013038880178</v>
      </c>
      <c r="E6" s="10">
        <f>IF((Winkelrechner!$B$12/2-B6)&gt;0,90-ATAN(Winkelrechner!$B$16/(Winkelrechner!$B$12/2-B6))/PI()*180,IF((Winkelrechner!$B$12/2-B6)&lt;0,-1*(90-ATAN(Winkelrechner!$B$16/(B6-Winkelrechner!$B$12/2))/PI()*180),0))+Winkelrechner!$B$17</f>
        <v>9.7402825161907458E-4</v>
      </c>
      <c r="F6" s="10">
        <f>IF(Winkelrechner!$B$19="angular",ABS(D6+C6-E6-E6),ABS(D6-C6))</f>
        <v>13.336921654790601</v>
      </c>
      <c r="G6" s="1">
        <f>Winkelrechner!$B$7*TAN(RADIANS(F6))</f>
        <v>0.90086790250870807</v>
      </c>
      <c r="H6" s="10">
        <f>LOOKUP(F6,'Gain Tuch'!$A$2:$A$13,'Gain Tuch'!$H$2:$H$13)</f>
        <v>0.84444444444444444</v>
      </c>
      <c r="J6" s="2" t="s">
        <v>3</v>
      </c>
      <c r="K6" s="1">
        <f>IF(Winkelrechner!$B$19="angular",ABS(K3+K4-K5-K5),ABS(K3-K4))</f>
        <v>49.537031775912197</v>
      </c>
      <c r="L6" s="10">
        <f>IF(Winkelrechner!$B$19="angular",ABS(L3+L4-L5-L5),ABS(L3-L4))</f>
        <v>46.019284545703854</v>
      </c>
      <c r="M6" s="10">
        <f>IF(Winkelrechner!$B$19="angular",ABS(M3+M4-M5-M5),ABS(M3-M4))</f>
        <v>42.403571036748929</v>
      </c>
      <c r="N6" s="10">
        <f>IF(Winkelrechner!$B$19="angular",ABS(N3+N4-N5-N5),ABS(N3-N4))</f>
        <v>38.693263380054788</v>
      </c>
      <c r="O6" s="10">
        <f>IF(Winkelrechner!$B$19="angular",ABS(O3+O4-O5-O5),ABS(O3-O4))</f>
        <v>34.892763498828032</v>
      </c>
      <c r="P6" s="10">
        <f>IF(Winkelrechner!$B$19="angular",ABS(P3+P4-P5-P5),ABS(P3-P4))</f>
        <v>31.007550667501548</v>
      </c>
      <c r="Q6" s="10">
        <f>IF(Winkelrechner!$B$19="angular",ABS(Q3+Q4-Q5-Q5),ABS(Q3-Q4))</f>
        <v>27.044205023770786</v>
      </c>
      <c r="R6" s="10">
        <f>IF(Winkelrechner!$B$19="angular",ABS(R3+R4-R5-R5),ABS(R3-R4))</f>
        <v>23.010401813587876</v>
      </c>
      <c r="S6" s="10">
        <f>IF(Winkelrechner!$B$19="angular",ABS(S3+S4-S5-S5),ABS(S3-S4))</f>
        <v>18.914872040404646</v>
      </c>
      <c r="T6" s="10">
        <f>IF(Winkelrechner!$B$19="angular",ABS(T3+T4-T5-T5),ABS(T3-T4))</f>
        <v>14.767326668277562</v>
      </c>
      <c r="U6" s="10">
        <f>IF(Winkelrechner!$B$19="angular",ABS(U3+U4-U5-U5),ABS(U3-U4))</f>
        <v>10.578343555036781</v>
      </c>
      <c r="V6" s="10">
        <f>IF(Winkelrechner!$B$19="angular",ABS(V3+V4-V5-V5),ABS(V3-V4))</f>
        <v>6.3592187346412743</v>
      </c>
      <c r="W6" s="10">
        <f>IF(Winkelrechner!$B$19="angular",ABS(W3+W4-W5-W5),ABS(W3-W4))</f>
        <v>2.1217863031330353</v>
      </c>
      <c r="X6" s="10">
        <f>IF(Winkelrechner!$B$19="angular",ABS(X3+X4-X5-X5),ABS(X3-X4))</f>
        <v>2.1217863031330353</v>
      </c>
      <c r="Y6" s="10">
        <f>IF(Winkelrechner!$B$19="angular",ABS(Y3+Y4-Y5-Y5),ABS(Y3-Y4))</f>
        <v>6.3592187346412885</v>
      </c>
      <c r="Z6" s="10">
        <f>IF(Winkelrechner!$B$19="angular",ABS(Z3+Z4-Z5-Z5),ABS(Z3-Z4))</f>
        <v>10.578343555036781</v>
      </c>
      <c r="AA6" s="10">
        <f>IF(Winkelrechner!$B$19="angular",ABS(AA3+AA4-AA5-AA5),ABS(AA3-AA4))</f>
        <v>14.767326668277562</v>
      </c>
      <c r="AB6" s="10">
        <f>IF(Winkelrechner!$B$19="angular",ABS(AB3+AB4-AB5-AB5),ABS(AB3-AB4))</f>
        <v>18.91487204040466</v>
      </c>
      <c r="AC6" s="10">
        <f>IF(Winkelrechner!$B$19="angular",ABS(AC3+AC4-AC5-AC5),ABS(AC3-AC4))</f>
        <v>23.010401813587876</v>
      </c>
      <c r="AD6" s="10">
        <f>IF(Winkelrechner!$B$19="angular",ABS(AD3+AD4-AD5-AD5),ABS(AD3-AD4))</f>
        <v>27.044205023770786</v>
      </c>
      <c r="AE6" s="10">
        <f>IF(Winkelrechner!$B$19="angular",ABS(AE3+AE4-AE5-AE5),ABS(AE3-AE4))</f>
        <v>31.007550667501562</v>
      </c>
      <c r="AF6" s="10">
        <f>IF(Winkelrechner!$B$19="angular",ABS(AF3+AF4-AF5-AF5),ABS(AF3-AF4))</f>
        <v>34.892763498828032</v>
      </c>
      <c r="AG6" s="10">
        <f>IF(Winkelrechner!$B$19="angular",ABS(AG3+AG4-AG5-AG5),ABS(AG3-AG4))</f>
        <v>38.693263380054788</v>
      </c>
      <c r="AH6" s="10">
        <f>IF(Winkelrechner!$B$19="angular",ABS(AH3+AH4-AH5-AH5),ABS(AH3-AH4))</f>
        <v>42.403571036748957</v>
      </c>
      <c r="AI6" s="10">
        <f>IF(Winkelrechner!$B$19="angular",ABS(AI3+AI4-AI5-AI5),ABS(AI3-AI4))</f>
        <v>46.019284545703854</v>
      </c>
      <c r="AJ6" s="10">
        <f>IF(Winkelrechner!$B$19="angular",ABS(AJ3+AJ4-AJ5-AJ5),ABS(AJ3-AJ4))</f>
        <v>49.537031775912197</v>
      </c>
    </row>
    <row r="7" spans="1:36" x14ac:dyDescent="0.35">
      <c r="A7">
        <v>5</v>
      </c>
      <c r="B7" s="1">
        <f>A7*Winkelrechner!$B$12/10</f>
        <v>0.85</v>
      </c>
      <c r="C7" s="1">
        <f>IF((Winkelrechner!$B$6-Winkelrechner!$B$13-B7)&gt;0,90-ATAN(Winkelrechner!$B$7/(Winkelrechner!$B$6-Winkelrechner!$B$13-B7))/PI()*180,IF((Winkelrechner!$B$6-Winkelrechner!$B$13-B7)&lt;0,-1*(90-ATAN(Winkelrechner!$B$7/(B7-Winkelrechner!$B$6+Winkelrechner!$B$13))/PI()*180),0))</f>
        <v>-0.75384833307076349</v>
      </c>
      <c r="D7" s="1">
        <f>IF((Winkelrechner!$B$2-Winkelrechner!$B$13-B7)&gt;0,90-ATAN(Winkelrechner!$B$3/(Winkelrechner!$B$2-Winkelrechner!$B$13-B7))/PI()*180,IF((Winkelrechner!$B$2-Winkelrechner!$B$13-B7)&lt;0,-1*(90-ATAN(Winkelrechner!$B$3/(B7-Winkelrechner!$B$2+Winkelrechner!$B$13))/PI()*180),0))</f>
        <v>9.6480453160981625</v>
      </c>
      <c r="E7" s="10">
        <f>IF((Winkelrechner!$B$12/2-B7)&gt;0,90-ATAN(Winkelrechner!$B$16/(Winkelrechner!$B$12/2-B7))/PI()*180,IF((Winkelrechner!$B$12/2-B7)&lt;0,-1*(90-ATAN(Winkelrechner!$B$16/(B7-Winkelrechner!$B$12/2))/PI()*180),0))+Winkelrechner!$B$17</f>
        <v>0</v>
      </c>
      <c r="F7" s="10">
        <f>IF(Winkelrechner!$B$19="angular",ABS(D7+C7-E7-E7),ABS(D7-C7))</f>
        <v>8.894196983027399</v>
      </c>
      <c r="G7" s="1">
        <f>Winkelrechner!$B$7*TAN(RADIANS(F7))</f>
        <v>0.59466981751345727</v>
      </c>
      <c r="H7" s="10">
        <f>LOOKUP(F7,'Gain Tuch'!$A$2:$A$13,'Gain Tuch'!$H$2:$H$13)</f>
        <v>0.9277777777777777</v>
      </c>
      <c r="J7" s="2" t="s">
        <v>9</v>
      </c>
      <c r="K7" s="1">
        <f>Winkelrechner!$B$7*TAN(RADIANS(K6))</f>
        <v>4.4550557603520407</v>
      </c>
      <c r="L7" s="1">
        <f>Winkelrechner!$B$7*TAN(RADIANS(L6))</f>
        <v>3.9376666167572538</v>
      </c>
      <c r="M7" s="1">
        <f>Winkelrechner!$B$7*TAN(RADIANS(M6))</f>
        <v>3.4703111668154074</v>
      </c>
      <c r="N7" s="1">
        <f>Winkelrechner!$B$7*TAN(RADIANS(N6))</f>
        <v>3.0436405788927328</v>
      </c>
      <c r="O7" s="1">
        <f>Winkelrechner!$B$7*TAN(RADIANS(O6))</f>
        <v>2.6502032693098005</v>
      </c>
      <c r="P7" s="1">
        <f>Winkelrechner!$B$7*TAN(RADIANS(P6))</f>
        <v>2.2839519835864937</v>
      </c>
      <c r="Q7" s="1">
        <f>Winkelrechner!$B$7*TAN(RADIANS(Q6))</f>
        <v>1.9398910889773433</v>
      </c>
      <c r="R7" s="1">
        <f>Winkelrechner!$B$7*TAN(RADIANS(R6))</f>
        <v>1.6138185395439948</v>
      </c>
      <c r="S7" s="1">
        <f>Winkelrechner!$B$7*TAN(RADIANS(S6))</f>
        <v>1.3021328685409435</v>
      </c>
      <c r="T7" s="1">
        <f>Winkelrechner!$B$7*TAN(RADIANS(T6))</f>
        <v>1.0016854076706128</v>
      </c>
      <c r="U7" s="1">
        <f>Winkelrechner!$B$7*TAN(RADIANS(U6))</f>
        <v>0.70966416128252097</v>
      </c>
      <c r="V7" s="1">
        <f>Winkelrechner!$B$7*TAN(RADIANS(V6))</f>
        <v>0.42349976631924408</v>
      </c>
      <c r="W7" s="1">
        <f>Winkelrechner!$B$7*TAN(RADIANS(W6))</f>
        <v>0.14078655985700919</v>
      </c>
      <c r="X7" s="1">
        <f>Winkelrechner!$B$7*TAN(RADIANS(X6))</f>
        <v>0.14078655985700919</v>
      </c>
      <c r="Y7" s="1">
        <f>Winkelrechner!$B$7*TAN(RADIANS(Y6))</f>
        <v>0.42349976631924507</v>
      </c>
      <c r="Z7" s="1">
        <f>Winkelrechner!$B$7*TAN(RADIANS(Z6))</f>
        <v>0.70966416128252097</v>
      </c>
      <c r="AA7" s="1">
        <f>Winkelrechner!$B$7*TAN(RADIANS(AA6))</f>
        <v>1.0016854076706128</v>
      </c>
      <c r="AB7" s="1">
        <f>Winkelrechner!$B$7*TAN(RADIANS(AB6))</f>
        <v>1.3021328685409443</v>
      </c>
      <c r="AC7" s="1">
        <f>Winkelrechner!$B$7*TAN(RADIANS(AC6))</f>
        <v>1.6138185395439948</v>
      </c>
      <c r="AD7" s="1">
        <f>Winkelrechner!$B$7*TAN(RADIANS(AD6))</f>
        <v>1.9398910889773433</v>
      </c>
      <c r="AE7" s="1">
        <f>Winkelrechner!$B$7*TAN(RADIANS(AE6))</f>
        <v>2.283951983586495</v>
      </c>
      <c r="AF7" s="1">
        <f>Winkelrechner!$B$7*TAN(RADIANS(AF6))</f>
        <v>2.6502032693098005</v>
      </c>
      <c r="AG7" s="1">
        <f>Winkelrechner!$B$7*TAN(RADIANS(AG6))</f>
        <v>3.0436405788927328</v>
      </c>
      <c r="AH7" s="1">
        <f>Winkelrechner!$B$7*TAN(RADIANS(AH6))</f>
        <v>3.4703111668154105</v>
      </c>
      <c r="AI7" s="1">
        <f>Winkelrechner!$B$7*TAN(RADIANS(AI6))</f>
        <v>3.9376666167572538</v>
      </c>
      <c r="AJ7" s="1">
        <f>Winkelrechner!$B$7*TAN(RADIANS(AJ6))</f>
        <v>4.4550557603520407</v>
      </c>
    </row>
    <row r="8" spans="1:36" x14ac:dyDescent="0.35">
      <c r="A8">
        <v>6</v>
      </c>
      <c r="B8" s="1">
        <f>A8*Winkelrechner!$B$12/10</f>
        <v>1.02</v>
      </c>
      <c r="C8" s="1">
        <f>IF((Winkelrechner!$B$6-Winkelrechner!$B$13-B8)&gt;0,90-ATAN(Winkelrechner!$B$7/(Winkelrechner!$B$6-Winkelrechner!$B$13-B8))/PI()*180,IF((Winkelrechner!$B$6-Winkelrechner!$B$13-B8)&lt;0,-1*(90-ATAN(Winkelrechner!$B$7/(B8-Winkelrechner!$B$6+Winkelrechner!$B$13))/PI()*180),0))</f>
        <v>-3.3134253997927487</v>
      </c>
      <c r="D8" s="1">
        <f>IF((Winkelrechner!$B$2-Winkelrechner!$B$13-B8)&gt;0,90-ATAN(Winkelrechner!$B$3/(Winkelrechner!$B$2-Winkelrechner!$B$13-B8))/PI()*180,IF((Winkelrechner!$B$2-Winkelrechner!$B$13-B8)&lt;0,-1*(90-ATAN(Winkelrechner!$B$3/(B8-Winkelrechner!$B$2+Winkelrechner!$B$13))/PI()*180),0))</f>
        <v>7.7447105464229082</v>
      </c>
      <c r="E8" s="10">
        <f>IF((Winkelrechner!$B$12/2-B8)&gt;0,90-ATAN(Winkelrechner!$B$16/(Winkelrechner!$B$12/2-B8))/PI()*180,IF((Winkelrechner!$B$12/2-B8)&lt;0,-1*(90-ATAN(Winkelrechner!$B$16/(B8-Winkelrechner!$B$12/2))/PI()*180),0))+Winkelrechner!$B$17</f>
        <v>-9.7402825161907458E-4</v>
      </c>
      <c r="F8" s="10">
        <f>IF(Winkelrechner!$B$19="angular",ABS(D8+C8-E8-E8),ABS(D8-C8))</f>
        <v>4.4332332031333976</v>
      </c>
      <c r="G8" s="1">
        <f>Winkelrechner!$B$7*TAN(RADIANS(F8))</f>
        <v>0.29461132312056693</v>
      </c>
      <c r="H8" s="10">
        <f>LOOKUP(F8,'Gain Tuch'!$A$2:$A$13,'Gain Tuch'!$H$2:$H$13)</f>
        <v>0.97777777777777775</v>
      </c>
      <c r="J8" s="2" t="s">
        <v>2</v>
      </c>
      <c r="K8" s="10">
        <f>LOOKUP(K6,'Gain Tuch'!$A$2:$A$13,'Gain Tuch'!$H$2:$H$13)</f>
        <v>0.46666666666666662</v>
      </c>
      <c r="L8" s="10">
        <f>LOOKUP(L6,'Gain Tuch'!$A$2:$A$13,'Gain Tuch'!$H$2:$H$13)</f>
        <v>0.46666666666666662</v>
      </c>
      <c r="M8" s="10">
        <f>LOOKUP(M6,'Gain Tuch'!$A$2:$A$13,'Gain Tuch'!$H$2:$H$13)</f>
        <v>0.52777777777777779</v>
      </c>
      <c r="N8" s="10">
        <f>LOOKUP(N6,'Gain Tuch'!$A$2:$A$13,'Gain Tuch'!$H$2:$H$13)</f>
        <v>0.52777777777777779</v>
      </c>
      <c r="O8" s="10">
        <f>LOOKUP(O6,'Gain Tuch'!$A$2:$A$13,'Gain Tuch'!$H$2:$H$13)</f>
        <v>0.52777777777777779</v>
      </c>
      <c r="P8" s="10">
        <f>LOOKUP(P6,'Gain Tuch'!$A$2:$A$13,'Gain Tuch'!$H$2:$H$13)</f>
        <v>0.52777777777777779</v>
      </c>
      <c r="Q8" s="10">
        <f>LOOKUP(Q6,'Gain Tuch'!$A$2:$A$13,'Gain Tuch'!$H$2:$H$13)</f>
        <v>0.58333333333333337</v>
      </c>
      <c r="R8" s="10">
        <f>LOOKUP(R6,'Gain Tuch'!$A$2:$A$13,'Gain Tuch'!$H$2:$H$13)</f>
        <v>0.66666666666666663</v>
      </c>
      <c r="S8" s="10">
        <f>LOOKUP(S6,'Gain Tuch'!$A$2:$A$13,'Gain Tuch'!$H$2:$H$13)</f>
        <v>0.77777777777777768</v>
      </c>
      <c r="T8" s="10">
        <f>LOOKUP(T6,'Gain Tuch'!$A$2:$A$13,'Gain Tuch'!$H$2:$H$13)</f>
        <v>0.84444444444444444</v>
      </c>
      <c r="U8" s="10">
        <f>LOOKUP(U6,'Gain Tuch'!$A$2:$A$13,'Gain Tuch'!$H$2:$H$13)</f>
        <v>0.8833333333333333</v>
      </c>
      <c r="V8" s="10">
        <f>LOOKUP(V6,'Gain Tuch'!$A$2:$A$13,'Gain Tuch'!$H$2:$H$13)</f>
        <v>0.95555555555555549</v>
      </c>
      <c r="W8" s="10">
        <f>LOOKUP(W6,'Gain Tuch'!$A$2:$A$13,'Gain Tuch'!$H$2:$H$13)</f>
        <v>0.98888888888888893</v>
      </c>
      <c r="X8" s="10">
        <f>LOOKUP(X6,'Gain Tuch'!$A$2:$A$13,'Gain Tuch'!$H$2:$H$13)</f>
        <v>0.98888888888888893</v>
      </c>
      <c r="Y8" s="10">
        <f>LOOKUP(Y6,'Gain Tuch'!$A$2:$A$13,'Gain Tuch'!$H$2:$H$13)</f>
        <v>0.95555555555555549</v>
      </c>
      <c r="Z8" s="10">
        <f>LOOKUP(Z6,'Gain Tuch'!$A$2:$A$13,'Gain Tuch'!$H$2:$H$13)</f>
        <v>0.8833333333333333</v>
      </c>
      <c r="AA8" s="10">
        <f>LOOKUP(AA6,'Gain Tuch'!$A$2:$A$13,'Gain Tuch'!$H$2:$H$13)</f>
        <v>0.84444444444444444</v>
      </c>
      <c r="AB8" s="10">
        <f>LOOKUP(AB6,'Gain Tuch'!$A$2:$A$13,'Gain Tuch'!$H$2:$H$13)</f>
        <v>0.77777777777777768</v>
      </c>
      <c r="AC8" s="10">
        <f>LOOKUP(AC6,'Gain Tuch'!$A$2:$A$13,'Gain Tuch'!$H$2:$H$13)</f>
        <v>0.66666666666666663</v>
      </c>
      <c r="AD8" s="10">
        <f>LOOKUP(AD6,'Gain Tuch'!$A$2:$A$13,'Gain Tuch'!$H$2:$H$13)</f>
        <v>0.58333333333333337</v>
      </c>
      <c r="AE8" s="10">
        <f>LOOKUP(AE6,'Gain Tuch'!$A$2:$A$13,'Gain Tuch'!$H$2:$H$13)</f>
        <v>0.52777777777777779</v>
      </c>
      <c r="AF8" s="10">
        <f>LOOKUP(AF6,'Gain Tuch'!$A$2:$A$13,'Gain Tuch'!$H$2:$H$13)</f>
        <v>0.52777777777777779</v>
      </c>
      <c r="AG8" s="10">
        <f>LOOKUP(AG6,'Gain Tuch'!$A$2:$A$13,'Gain Tuch'!$H$2:$H$13)</f>
        <v>0.52777777777777779</v>
      </c>
      <c r="AH8" s="10">
        <f>LOOKUP(AH6,'Gain Tuch'!$A$2:$A$13,'Gain Tuch'!$H$2:$H$13)</f>
        <v>0.52777777777777779</v>
      </c>
      <c r="AI8" s="10">
        <f>LOOKUP(AI6,'Gain Tuch'!$A$2:$A$13,'Gain Tuch'!$H$2:$H$13)</f>
        <v>0.46666666666666662</v>
      </c>
      <c r="AJ8" s="10">
        <f>LOOKUP(AJ6,'Gain Tuch'!$A$2:$A$13,'Gain Tuch'!$H$2:$H$13)</f>
        <v>0.46666666666666662</v>
      </c>
    </row>
    <row r="9" spans="1:36" x14ac:dyDescent="0.35">
      <c r="A9">
        <v>7</v>
      </c>
      <c r="B9" s="1">
        <f>A9*Winkelrechner!$B$12/10</f>
        <v>1.19</v>
      </c>
      <c r="C9" s="1">
        <f>IF((Winkelrechner!$B$6-Winkelrechner!$B$13-B9)&gt;0,90-ATAN(Winkelrechner!$B$7/(Winkelrechner!$B$6-Winkelrechner!$B$13-B9))/PI()*180,IF((Winkelrechner!$B$6-Winkelrechner!$B$13-B9)&lt;0,-1*(90-ATAN(Winkelrechner!$B$7/(B9-Winkelrechner!$B$6+Winkelrechner!$B$13))/PI()*180),0))</f>
        <v>-5.8598394254014323</v>
      </c>
      <c r="D9" s="1">
        <f>IF((Winkelrechner!$B$2-Winkelrechner!$B$13-B9)&gt;0,90-ATAN(Winkelrechner!$B$3/(Winkelrechner!$B$2-Winkelrechner!$B$13-B9))/PI()*180,IF((Winkelrechner!$B$2-Winkelrechner!$B$13-B9)&lt;0,-1*(90-ATAN(Winkelrechner!$B$3/(B9-Winkelrechner!$B$2+Winkelrechner!$B$13))/PI()*180),0))</f>
        <v>5.8240275161450654</v>
      </c>
      <c r="E9" s="10">
        <f>IF((Winkelrechner!$B$12/2-B9)&gt;0,90-ATAN(Winkelrechner!$B$16/(Winkelrechner!$B$12/2-B9))/PI()*180,IF((Winkelrechner!$B$12/2-B9)&lt;0,-1*(90-ATAN(Winkelrechner!$B$16/(B9-Winkelrechner!$B$12/2))/PI()*180),0))+Winkelrechner!$B$17</f>
        <v>-1.9480565026839258E-3</v>
      </c>
      <c r="F9" s="10">
        <f>IF(Winkelrechner!$B$19="angular",ABS(D9+C9-E9-E9),ABS(D9-C9))</f>
        <v>3.1915796250999051E-2</v>
      </c>
      <c r="G9" s="1">
        <f>Winkelrechner!$B$7*TAN(RADIANS(F9))</f>
        <v>2.1167359852404272E-3</v>
      </c>
      <c r="H9" s="10">
        <f>LOOKUP(F9,'Gain Tuch'!$A$2:$A$13,'Gain Tuch'!$H$2:$H$13)</f>
        <v>1</v>
      </c>
    </row>
    <row r="10" spans="1:36" x14ac:dyDescent="0.35">
      <c r="A10">
        <v>8</v>
      </c>
      <c r="B10" s="1">
        <f>A10*Winkelrechner!$B$12/10</f>
        <v>1.3599999999999999</v>
      </c>
      <c r="C10" s="1">
        <f>IF((Winkelrechner!$B$6-Winkelrechner!$B$13-B10)&gt;0,90-ATAN(Winkelrechner!$B$7/(Winkelrechner!$B$6-Winkelrechner!$B$13-B10))/PI()*180,IF((Winkelrechner!$B$6-Winkelrechner!$B$13-B10)&lt;0,-1*(90-ATAN(Winkelrechner!$B$7/(B10-Winkelrechner!$B$6+Winkelrechner!$B$13))/PI()*180),0))</f>
        <v>-8.3832484809293391</v>
      </c>
      <c r="D10" s="1">
        <f>IF((Winkelrechner!$B$2-Winkelrechner!$B$13-B10)&gt;0,90-ATAN(Winkelrechner!$B$3/(Winkelrechner!$B$2-Winkelrechner!$B$13-B10))/PI()*180,IF((Winkelrechner!$B$2-Winkelrechner!$B$13-B10)&lt;0,-1*(90-ATAN(Winkelrechner!$B$3/(B10-Winkelrechner!$B$2+Winkelrechner!$B$13))/PI()*180),0))</f>
        <v>3.8901244040618224</v>
      </c>
      <c r="E10" s="10">
        <f>IF((Winkelrechner!$B$12/2-B10)&gt;0,90-ATAN(Winkelrechner!$B$16/(Winkelrechner!$B$12/2-B10))/PI()*180,IF((Winkelrechner!$B$12/2-B10)&lt;0,-1*(90-ATAN(Winkelrechner!$B$16/(B10-Winkelrechner!$B$12/2))/PI()*180),0))+Winkelrechner!$B$17</f>
        <v>-2.9220847526261196E-3</v>
      </c>
      <c r="F10" s="10">
        <f>IF(Winkelrechner!$B$19="angular",ABS(D10+C10-E10-E10),ABS(D10-C10))</f>
        <v>4.4872799073622645</v>
      </c>
      <c r="G10" s="1">
        <f>Winkelrechner!$B$7*TAN(RADIANS(F10))</f>
        <v>0.2982176468596261</v>
      </c>
      <c r="H10" s="10">
        <f>LOOKUP(F10,'Gain Tuch'!$A$2:$A$13,'Gain Tuch'!$H$2:$H$13)</f>
        <v>0.97777777777777775</v>
      </c>
    </row>
    <row r="11" spans="1:36" x14ac:dyDescent="0.35">
      <c r="A11">
        <v>9</v>
      </c>
      <c r="B11" s="1">
        <f>A11*Winkelrechner!$B$12/10</f>
        <v>1.5299999999999998</v>
      </c>
      <c r="C11" s="1">
        <f>IF((Winkelrechner!$B$6-Winkelrechner!$B$13-B11)&gt;0,90-ATAN(Winkelrechner!$B$7/(Winkelrechner!$B$6-Winkelrechner!$B$13-B11))/PI()*180,IF((Winkelrechner!$B$6-Winkelrechner!$B$13-B11)&lt;0,-1*(90-ATAN(Winkelrechner!$B$7/(B11-Winkelrechner!$B$6+Winkelrechner!$B$13))/PI()*180),0))</f>
        <v>-10.874341934349275</v>
      </c>
      <c r="D11" s="1">
        <f>IF((Winkelrechner!$B$2-Winkelrechner!$B$13-B11)&gt;0,90-ATAN(Winkelrechner!$B$3/(Winkelrechner!$B$2-Winkelrechner!$B$13-B11))/PI()*180,IF((Winkelrechner!$B$2-Winkelrechner!$B$13-B11)&lt;0,-1*(90-ATAN(Winkelrechner!$B$3/(B11-Winkelrechner!$B$2+Winkelrechner!$B$13))/PI()*180),0))</f>
        <v>1.9473063725608881</v>
      </c>
      <c r="E11" s="10">
        <f>IF((Winkelrechner!$B$12/2-B11)&gt;0,90-ATAN(Winkelrechner!$B$16/(Winkelrechner!$B$12/2-B11))/PI()*180,IF((Winkelrechner!$B$12/2-B11)&lt;0,-1*(90-ATAN(Winkelrechner!$B$16/(B11-Winkelrechner!$B$12/2))/PI()*180),0))+Winkelrechner!$B$17</f>
        <v>-3.8961130008772216E-3</v>
      </c>
      <c r="F11" s="10">
        <f>IF(Winkelrechner!$B$19="angular",ABS(D11+C11-E11-E11),ABS(D11-C11))</f>
        <v>8.9192433357866321</v>
      </c>
      <c r="G11" s="1">
        <f>Winkelrechner!$B$7*TAN(RADIANS(F11))</f>
        <v>0.59637175192412595</v>
      </c>
      <c r="H11" s="10">
        <f>LOOKUP(F11,'Gain Tuch'!$A$2:$A$13,'Gain Tuch'!$H$2:$H$13)</f>
        <v>0.9277777777777777</v>
      </c>
    </row>
    <row r="12" spans="1:36" x14ac:dyDescent="0.35">
      <c r="A12">
        <v>10</v>
      </c>
      <c r="B12" s="1">
        <f>A12*Winkelrechner!$B$12/10</f>
        <v>1.7</v>
      </c>
      <c r="C12" s="1">
        <f>IF((Winkelrechner!$B$6-Winkelrechner!$B$13-B12)&gt;0,90-ATAN(Winkelrechner!$B$7/(Winkelrechner!$B$6-Winkelrechner!$B$13-B12))/PI()*180,IF((Winkelrechner!$B$6-Winkelrechner!$B$13-B12)&lt;0,-1*(90-ATAN(Winkelrechner!$B$7/(B12-Winkelrechner!$B$6+Winkelrechner!$B$13))/PI()*180),0))</f>
        <v>-13.324531261890783</v>
      </c>
      <c r="D12" s="1">
        <f>IF((Winkelrechner!$B$2-Winkelrechner!$B$13-B12)&gt;0,90-ATAN(Winkelrechner!$B$3/(Winkelrechner!$B$2-Winkelrechner!$B$13-B12))/PI()*180,IF((Winkelrechner!$B$2-Winkelrechner!$B$13-B12)&lt;0,-1*(90-ATAN(Winkelrechner!$B$3/(B12-Winkelrechner!$B$2+Winkelrechner!$B$13))/PI()*180),0))</f>
        <v>0</v>
      </c>
      <c r="E12" s="10">
        <f>IF((Winkelrechner!$B$12/2-B12)&gt;0,90-ATAN(Winkelrechner!$B$16/(Winkelrechner!$B$12/2-B12))/PI()*180,IF((Winkelrechner!$B$12/2-B12)&lt;0,-1*(90-ATAN(Winkelrechner!$B$16/(B12-Winkelrechner!$B$12/2))/PI()*180),0))+Winkelrechner!$B$17</f>
        <v>-4.8701412468687977E-3</v>
      </c>
      <c r="F12" s="10">
        <f>IF(Winkelrechner!$B$19="angular",ABS(D12+C12-E12-E12),ABS(D12-C12))</f>
        <v>13.314790979397046</v>
      </c>
      <c r="G12" s="1">
        <f>Winkelrechner!$B$7*TAN(RADIANS(F12))</f>
        <v>0.89931779062087147</v>
      </c>
      <c r="H12" s="10">
        <f>LOOKUP(F12,'Gain Tuch'!$A$2:$A$13,'Gain Tuch'!$H$2:$H$13)</f>
        <v>0.84444444444444444</v>
      </c>
    </row>
    <row r="14" spans="1:36" x14ac:dyDescent="0.35">
      <c r="C14" s="1"/>
      <c r="D14" s="1"/>
      <c r="E14" s="1"/>
      <c r="F14" s="1"/>
    </row>
    <row r="15" spans="1:36" x14ac:dyDescent="0.35">
      <c r="B15" s="4">
        <f t="shared" ref="B15:AA15" si="0">K7</f>
        <v>4.4550557603520407</v>
      </c>
      <c r="C15" s="4">
        <f t="shared" si="0"/>
        <v>3.9376666167572538</v>
      </c>
      <c r="D15" s="4">
        <f t="shared" si="0"/>
        <v>3.4703111668154074</v>
      </c>
      <c r="E15" s="4">
        <f t="shared" si="0"/>
        <v>3.0436405788927328</v>
      </c>
      <c r="F15" s="4">
        <f t="shared" si="0"/>
        <v>2.6502032693098005</v>
      </c>
      <c r="G15" s="4">
        <f t="shared" si="0"/>
        <v>2.2839519835864937</v>
      </c>
      <c r="H15" s="4">
        <f t="shared" si="0"/>
        <v>1.9398910889773433</v>
      </c>
      <c r="I15" s="4">
        <f t="shared" si="0"/>
        <v>1.6138185395439948</v>
      </c>
      <c r="J15" s="4">
        <f t="shared" si="0"/>
        <v>1.3021328685409435</v>
      </c>
      <c r="K15" s="4">
        <f t="shared" si="0"/>
        <v>1.0016854076706128</v>
      </c>
      <c r="L15" s="4">
        <f t="shared" si="0"/>
        <v>0.70966416128252097</v>
      </c>
      <c r="M15" s="4">
        <f t="shared" si="0"/>
        <v>0.42349976631924408</v>
      </c>
      <c r="N15" s="4">
        <f t="shared" si="0"/>
        <v>0.14078655985700919</v>
      </c>
      <c r="O15" s="4">
        <f t="shared" si="0"/>
        <v>0.14078655985700919</v>
      </c>
      <c r="P15" s="4">
        <f t="shared" si="0"/>
        <v>0.42349976631924507</v>
      </c>
      <c r="Q15" s="4">
        <f t="shared" si="0"/>
        <v>0.70966416128252097</v>
      </c>
      <c r="R15" s="4">
        <f t="shared" si="0"/>
        <v>1.0016854076706128</v>
      </c>
      <c r="S15" s="4">
        <f t="shared" si="0"/>
        <v>1.3021328685409443</v>
      </c>
      <c r="T15" s="4">
        <f t="shared" si="0"/>
        <v>1.6138185395439948</v>
      </c>
      <c r="U15" s="4">
        <f t="shared" si="0"/>
        <v>1.9398910889773433</v>
      </c>
      <c r="V15" s="4">
        <f t="shared" si="0"/>
        <v>2.283951983586495</v>
      </c>
      <c r="W15" s="4">
        <f t="shared" si="0"/>
        <v>2.6502032693098005</v>
      </c>
      <c r="X15" s="4">
        <f t="shared" si="0"/>
        <v>3.0436405788927328</v>
      </c>
      <c r="Y15" s="4">
        <f t="shared" si="0"/>
        <v>3.4703111668154105</v>
      </c>
      <c r="Z15" s="4">
        <f t="shared" si="0"/>
        <v>3.9376666167572538</v>
      </c>
      <c r="AA15" s="4">
        <f t="shared" si="0"/>
        <v>4.4550557603520407</v>
      </c>
    </row>
    <row r="16" spans="1:36" x14ac:dyDescent="0.35">
      <c r="A16" s="4">
        <f t="shared" ref="A16:A26" si="1">G2</f>
        <v>2.2524149271919081</v>
      </c>
      <c r="B16" s="5">
        <f>ACOS(Winkelrechner!$B$7/SQRT(POWER(B15,2)+POWER($A16,2)+POWER(Winkelrechner!$B$7,2)))/PI()*180</f>
        <v>52.721418426638124</v>
      </c>
      <c r="C16" s="5">
        <f>ACOS(Winkelrechner!$B$7/SQRT(POWER(C15,2)+POWER($A16,2)+POWER(Winkelrechner!$B$7,2)))/PI()*180</f>
        <v>50.047919026728529</v>
      </c>
      <c r="D16" s="5">
        <f>ACOS(Winkelrechner!$B$7/SQRT(POWER(D15,2)+POWER($A16,2)+POWER(Winkelrechner!$B$7,2)))/PI()*180</f>
        <v>47.432669466758014</v>
      </c>
      <c r="E16" s="5">
        <f>ACOS(Winkelrechner!$B$7/SQRT(POWER(E15,2)+POWER($A16,2)+POWER(Winkelrechner!$B$7,2)))/PI()*180</f>
        <v>44.897582764830517</v>
      </c>
      <c r="F16" s="5">
        <f>ACOS(Winkelrechner!$B$7/SQRT(POWER(F15,2)+POWER($A16,2)+POWER(Winkelrechner!$B$7,2)))/PI()*180</f>
        <v>42.467269321805304</v>
      </c>
      <c r="G16" s="5">
        <f>ACOS(Winkelrechner!$B$7/SQRT(POWER(G15,2)+POWER($A16,2)+POWER(Winkelrechner!$B$7,2)))/PI()*180</f>
        <v>40.169413745142357</v>
      </c>
      <c r="H16" s="5">
        <f>ACOS(Winkelrechner!$B$7/SQRT(POWER(H15,2)+POWER($A16,2)+POWER(Winkelrechner!$B$7,2)))/PI()*180</f>
        <v>38.035076718193679</v>
      </c>
      <c r="I16" s="5">
        <f>ACOS(Winkelrechner!$B$7/SQRT(POWER(I15,2)+POWER($A16,2)+POWER(Winkelrechner!$B$7,2)))/PI()*180</f>
        <v>36.098756331185633</v>
      </c>
      <c r="J16" s="5">
        <f>ACOS(Winkelrechner!$B$7/SQRT(POWER(J15,2)+POWER($A16,2)+POWER(Winkelrechner!$B$7,2)))/PI()*180</f>
        <v>34.397958150971185</v>
      </c>
      <c r="K16" s="5">
        <f>ACOS(Winkelrechner!$B$7/SQRT(POWER(K15,2)+POWER($A16,2)+POWER(Winkelrechner!$B$7,2)))/PI()*180</f>
        <v>32.971960902384268</v>
      </c>
      <c r="L16" s="5">
        <f>ACOS(Winkelrechner!$B$7/SQRT(POWER(L15,2)+POWER($A16,2)+POWER(Winkelrechner!$B$7,2)))/PI()*180</f>
        <v>31.859498910132558</v>
      </c>
      <c r="M16" s="5">
        <f>ACOS(Winkelrechner!$B$7/SQRT(POWER(M15,2)+POWER($A16,2)+POWER(Winkelrechner!$B$7,2)))/PI()*180</f>
        <v>31.095311054693475</v>
      </c>
      <c r="N16" s="5">
        <f>ACOS(Winkelrechner!$B$7/SQRT(POWER(N15,2)+POWER($A16,2)+POWER(Winkelrechner!$B$7,2)))/PI()*180</f>
        <v>30.705971048846344</v>
      </c>
      <c r="O16" s="5">
        <f>ACOS(Winkelrechner!$B$7/SQRT(POWER(O15,2)+POWER($A16,2)+POWER(Winkelrechner!$B$7,2)))/PI()*180</f>
        <v>30.705971048846344</v>
      </c>
      <c r="P16" s="5">
        <f>ACOS(Winkelrechner!$B$7/SQRT(POWER(P15,2)+POWER($A16,2)+POWER(Winkelrechner!$B$7,2)))/PI()*180</f>
        <v>31.095311054693475</v>
      </c>
      <c r="Q16" s="5">
        <f>ACOS(Winkelrechner!$B$7/SQRT(POWER(Q15,2)+POWER($A16,2)+POWER(Winkelrechner!$B$7,2)))/PI()*180</f>
        <v>31.859498910132558</v>
      </c>
      <c r="R16" s="5">
        <f>ACOS(Winkelrechner!$B$7/SQRT(POWER(R15,2)+POWER($A16,2)+POWER(Winkelrechner!$B$7,2)))/PI()*180</f>
        <v>32.971960902384268</v>
      </c>
      <c r="S16" s="5">
        <f>ACOS(Winkelrechner!$B$7/SQRT(POWER(S15,2)+POWER($A16,2)+POWER(Winkelrechner!$B$7,2)))/PI()*180</f>
        <v>34.397958150971206</v>
      </c>
      <c r="T16" s="5">
        <f>ACOS(Winkelrechner!$B$7/SQRT(POWER(T15,2)+POWER($A16,2)+POWER(Winkelrechner!$B$7,2)))/PI()*180</f>
        <v>36.098756331185633</v>
      </c>
      <c r="U16" s="5">
        <f>ACOS(Winkelrechner!$B$7/SQRT(POWER(U15,2)+POWER($A16,2)+POWER(Winkelrechner!$B$7,2)))/PI()*180</f>
        <v>38.035076718193679</v>
      </c>
      <c r="V16" s="5">
        <f>ACOS(Winkelrechner!$B$7/SQRT(POWER(V15,2)+POWER($A16,2)+POWER(Winkelrechner!$B$7,2)))/PI()*180</f>
        <v>40.169413745142364</v>
      </c>
      <c r="W16" s="5">
        <f>ACOS(Winkelrechner!$B$7/SQRT(POWER(W15,2)+POWER($A16,2)+POWER(Winkelrechner!$B$7,2)))/PI()*180</f>
        <v>42.467269321805304</v>
      </c>
      <c r="X16" s="5">
        <f>ACOS(Winkelrechner!$B$7/SQRT(POWER(X15,2)+POWER($A16,2)+POWER(Winkelrechner!$B$7,2)))/PI()*180</f>
        <v>44.897582764830517</v>
      </c>
      <c r="Y16" s="5">
        <f>ACOS(Winkelrechner!$B$7/SQRT(POWER(Y15,2)+POWER($A16,2)+POWER(Winkelrechner!$B$7,2)))/PI()*180</f>
        <v>47.432669466758036</v>
      </c>
      <c r="Z16" s="5">
        <f>ACOS(Winkelrechner!$B$7/SQRT(POWER(Z15,2)+POWER($A16,2)+POWER(Winkelrechner!$B$7,2)))/PI()*180</f>
        <v>50.047919026728529</v>
      </c>
      <c r="AA16" s="5">
        <f>ACOS(Winkelrechner!$B$7/SQRT(POWER(AA15,2)+POWER($A16,2)+POWER(Winkelrechner!$B$7,2)))/PI()*180</f>
        <v>52.721418426638124</v>
      </c>
    </row>
    <row r="17" spans="1:27" x14ac:dyDescent="0.35">
      <c r="A17" s="4">
        <f t="shared" si="1"/>
        <v>1.8879678707859862</v>
      </c>
      <c r="B17" s="5">
        <f>ACOS(Winkelrechner!$B$7/SQRT(POWER(B15,2)+POWER($A17,2)+POWER(Winkelrechner!$B$7,2)))/PI()*180</f>
        <v>51.855577915054347</v>
      </c>
      <c r="C17" s="5">
        <f>ACOS(Winkelrechner!$B$7/SQRT(POWER(C15,2)+POWER($A17,2)+POWER(Winkelrechner!$B$7,2)))/PI()*180</f>
        <v>48.970649694990129</v>
      </c>
      <c r="D17" s="5">
        <f>ACOS(Winkelrechner!$B$7/SQRT(POWER(D15,2)+POWER($A17,2)+POWER(Winkelrechner!$B$7,2)))/PI()*180</f>
        <v>46.113381958812568</v>
      </c>
      <c r="E17" s="5">
        <f>ACOS(Winkelrechner!$B$7/SQRT(POWER(E15,2)+POWER($A17,2)+POWER(Winkelrechner!$B$7,2)))/PI()*180</f>
        <v>43.305627389429922</v>
      </c>
      <c r="F17" s="5">
        <f>ACOS(Winkelrechner!$B$7/SQRT(POWER(F15,2)+POWER($A17,2)+POWER(Winkelrechner!$B$7,2)))/PI()*180</f>
        <v>40.573276316596925</v>
      </c>
      <c r="G17" s="5">
        <f>ACOS(Winkelrechner!$B$7/SQRT(POWER(G15,2)+POWER($A17,2)+POWER(Winkelrechner!$B$7,2)))/PI()*180</f>
        <v>37.947213271801438</v>
      </c>
      <c r="H17" s="5">
        <f>ACOS(Winkelrechner!$B$7/SQRT(POWER(H15,2)+POWER($A17,2)+POWER(Winkelrechner!$B$7,2)))/PI()*180</f>
        <v>35.464411630929987</v>
      </c>
      <c r="I17" s="5">
        <f>ACOS(Winkelrechner!$B$7/SQRT(POWER(I15,2)+POWER($A17,2)+POWER(Winkelrechner!$B$7,2)))/PI()*180</f>
        <v>33.168985095502848</v>
      </c>
      <c r="J17" s="5">
        <f>ACOS(Winkelrechner!$B$7/SQRT(POWER(J15,2)+POWER($A17,2)+POWER(Winkelrechner!$B$7,2)))/PI()*180</f>
        <v>31.112783134169216</v>
      </c>
      <c r="K17" s="5">
        <f>ACOS(Winkelrechner!$B$7/SQRT(POWER(K15,2)+POWER($A17,2)+POWER(Winkelrechner!$B$7,2)))/PI()*180</f>
        <v>29.354779542866471</v>
      </c>
      <c r="L17" s="5">
        <f>ACOS(Winkelrechner!$B$7/SQRT(POWER(L15,2)+POWER($A17,2)+POWER(Winkelrechner!$B$7,2)))/PI()*180</f>
        <v>27.958183115193513</v>
      </c>
      <c r="M17" s="5">
        <f>ACOS(Winkelrechner!$B$7/SQRT(POWER(M15,2)+POWER($A17,2)+POWER(Winkelrechner!$B$7,2)))/PI()*180</f>
        <v>26.984280239091422</v>
      </c>
      <c r="N17" s="5">
        <f>ACOS(Winkelrechner!$B$7/SQRT(POWER(N15,2)+POWER($A17,2)+POWER(Winkelrechner!$B$7,2)))/PI()*180</f>
        <v>26.483088032541517</v>
      </c>
      <c r="O17" s="5">
        <f>ACOS(Winkelrechner!$B$7/SQRT(POWER(O15,2)+POWER($A17,2)+POWER(Winkelrechner!$B$7,2)))/PI()*180</f>
        <v>26.483088032541517</v>
      </c>
      <c r="P17" s="5">
        <f>ACOS(Winkelrechner!$B$7/SQRT(POWER(P15,2)+POWER($A17,2)+POWER(Winkelrechner!$B$7,2)))/PI()*180</f>
        <v>26.984280239091422</v>
      </c>
      <c r="Q17" s="5">
        <f>ACOS(Winkelrechner!$B$7/SQRT(POWER(Q15,2)+POWER($A17,2)+POWER(Winkelrechner!$B$7,2)))/PI()*180</f>
        <v>27.958183115193513</v>
      </c>
      <c r="R17" s="5">
        <f>ACOS(Winkelrechner!$B$7/SQRT(POWER(R15,2)+POWER($A17,2)+POWER(Winkelrechner!$B$7,2)))/PI()*180</f>
        <v>29.354779542866471</v>
      </c>
      <c r="S17" s="5">
        <f>ACOS(Winkelrechner!$B$7/SQRT(POWER(S15,2)+POWER($A17,2)+POWER(Winkelrechner!$B$7,2)))/PI()*180</f>
        <v>31.112783134169241</v>
      </c>
      <c r="T17" s="5">
        <f>ACOS(Winkelrechner!$B$7/SQRT(POWER(T15,2)+POWER($A17,2)+POWER(Winkelrechner!$B$7,2)))/PI()*180</f>
        <v>33.168985095502848</v>
      </c>
      <c r="U17" s="5">
        <f>ACOS(Winkelrechner!$B$7/SQRT(POWER(U15,2)+POWER($A17,2)+POWER(Winkelrechner!$B$7,2)))/PI()*180</f>
        <v>35.464411630929987</v>
      </c>
      <c r="V17" s="5">
        <f>ACOS(Winkelrechner!$B$7/SQRT(POWER(V15,2)+POWER($A17,2)+POWER(Winkelrechner!$B$7,2)))/PI()*180</f>
        <v>37.947213271801445</v>
      </c>
      <c r="W17" s="5">
        <f>ACOS(Winkelrechner!$B$7/SQRT(POWER(W15,2)+POWER($A17,2)+POWER(Winkelrechner!$B$7,2)))/PI()*180</f>
        <v>40.573276316596925</v>
      </c>
      <c r="X17" s="5">
        <f>ACOS(Winkelrechner!$B$7/SQRT(POWER(X15,2)+POWER($A17,2)+POWER(Winkelrechner!$B$7,2)))/PI()*180</f>
        <v>43.305627389429922</v>
      </c>
      <c r="Y17" s="5">
        <f>ACOS(Winkelrechner!$B$7/SQRT(POWER(Y15,2)+POWER($A17,2)+POWER(Winkelrechner!$B$7,2)))/PI()*180</f>
        <v>46.113381958812589</v>
      </c>
      <c r="Z17" s="5">
        <f>ACOS(Winkelrechner!$B$7/SQRT(POWER(Z15,2)+POWER($A17,2)+POWER(Winkelrechner!$B$7,2)))/PI()*180</f>
        <v>48.970649694990129</v>
      </c>
      <c r="AA17" s="5">
        <f>ACOS(Winkelrechner!$B$7/SQRT(POWER(AA15,2)+POWER($A17,2)+POWER(Winkelrechner!$B$7,2)))/PI()*180</f>
        <v>51.855577915054347</v>
      </c>
    </row>
    <row r="18" spans="1:27" x14ac:dyDescent="0.35">
      <c r="A18" s="4">
        <f t="shared" si="1"/>
        <v>1.5440015435050232</v>
      </c>
      <c r="B18" s="5">
        <f>ACOS(Winkelrechner!$B$7/SQRT(POWER(B15,2)+POWER($A18,2)+POWER(Winkelrechner!$B$7,2)))/PI()*180</f>
        <v>51.133471593077907</v>
      </c>
      <c r="C18" s="5">
        <f>ACOS(Winkelrechner!$B$7/SQRT(POWER(C15,2)+POWER($A18,2)+POWER(Winkelrechner!$B$7,2)))/PI()*180</f>
        <v>48.062237106432654</v>
      </c>
      <c r="D18" s="5">
        <f>ACOS(Winkelrechner!$B$7/SQRT(POWER(D15,2)+POWER($A18,2)+POWER(Winkelrechner!$B$7,2)))/PI()*180</f>
        <v>44.987099032230091</v>
      </c>
      <c r="E18" s="5">
        <f>ACOS(Winkelrechner!$B$7/SQRT(POWER(E15,2)+POWER($A18,2)+POWER(Winkelrechner!$B$7,2)))/PI()*180</f>
        <v>41.927770721890013</v>
      </c>
      <c r="F18" s="5">
        <f>ACOS(Winkelrechner!$B$7/SQRT(POWER(F15,2)+POWER($A18,2)+POWER(Winkelrechner!$B$7,2)))/PI()*180</f>
        <v>38.908713750661541</v>
      </c>
      <c r="G18" s="5">
        <f>ACOS(Winkelrechner!$B$7/SQRT(POWER(G15,2)+POWER($A18,2)+POWER(Winkelrechner!$B$7,2)))/PI()*180</f>
        <v>35.960669902754809</v>
      </c>
      <c r="H18" s="5">
        <f>ACOS(Winkelrechner!$B$7/SQRT(POWER(H15,2)+POWER($A18,2)+POWER(Winkelrechner!$B$7,2)))/PI()*180</f>
        <v>33.122737628809801</v>
      </c>
      <c r="I18" s="5">
        <f>ACOS(Winkelrechner!$B$7/SQRT(POWER(I15,2)+POWER($A18,2)+POWER(Winkelrechner!$B$7,2)))/PI()*180</f>
        <v>30.445013940991252</v>
      </c>
      <c r="J18" s="5">
        <f>ACOS(Winkelrechner!$B$7/SQRT(POWER(J15,2)+POWER($A18,2)+POWER(Winkelrechner!$B$7,2)))/PI()*180</f>
        <v>27.991525318004566</v>
      </c>
      <c r="K18" s="5">
        <f>ACOS(Winkelrechner!$B$7/SQRT(POWER(K15,2)+POWER($A18,2)+POWER(Winkelrechner!$B$7,2)))/PI()*180</f>
        <v>25.842443489539335</v>
      </c>
      <c r="L18" s="5">
        <f>ACOS(Winkelrechner!$B$7/SQRT(POWER(L15,2)+POWER($A18,2)+POWER(Winkelrechner!$B$7,2)))/PI()*180</f>
        <v>24.093230610358635</v>
      </c>
      <c r="M18" s="5">
        <f>ACOS(Winkelrechner!$B$7/SQRT(POWER(M15,2)+POWER($A18,2)+POWER(Winkelrechner!$B$7,2)))/PI()*180</f>
        <v>22.846827444266584</v>
      </c>
      <c r="N18" s="5">
        <f>ACOS(Winkelrechner!$B$7/SQRT(POWER(N15,2)+POWER($A18,2)+POWER(Winkelrechner!$B$7,2)))/PI()*180</f>
        <v>22.195548994773368</v>
      </c>
      <c r="O18" s="5">
        <f>ACOS(Winkelrechner!$B$7/SQRT(POWER(O15,2)+POWER($A18,2)+POWER(Winkelrechner!$B$7,2)))/PI()*180</f>
        <v>22.195548994773368</v>
      </c>
      <c r="P18" s="5">
        <f>ACOS(Winkelrechner!$B$7/SQRT(POWER(P15,2)+POWER($A18,2)+POWER(Winkelrechner!$B$7,2)))/PI()*180</f>
        <v>22.846827444266584</v>
      </c>
      <c r="Q18" s="5">
        <f>ACOS(Winkelrechner!$B$7/SQRT(POWER(Q15,2)+POWER($A18,2)+POWER(Winkelrechner!$B$7,2)))/PI()*180</f>
        <v>24.093230610358635</v>
      </c>
      <c r="R18" s="5">
        <f>ACOS(Winkelrechner!$B$7/SQRT(POWER(R15,2)+POWER($A18,2)+POWER(Winkelrechner!$B$7,2)))/PI()*180</f>
        <v>25.842443489539335</v>
      </c>
      <c r="S18" s="5">
        <f>ACOS(Winkelrechner!$B$7/SQRT(POWER(S15,2)+POWER($A18,2)+POWER(Winkelrechner!$B$7,2)))/PI()*180</f>
        <v>27.991525318004566</v>
      </c>
      <c r="T18" s="5">
        <f>ACOS(Winkelrechner!$B$7/SQRT(POWER(T15,2)+POWER($A18,2)+POWER(Winkelrechner!$B$7,2)))/PI()*180</f>
        <v>30.445013940991252</v>
      </c>
      <c r="U18" s="5">
        <f>ACOS(Winkelrechner!$B$7/SQRT(POWER(U15,2)+POWER($A18,2)+POWER(Winkelrechner!$B$7,2)))/PI()*180</f>
        <v>33.122737628809801</v>
      </c>
      <c r="V18" s="5">
        <f>ACOS(Winkelrechner!$B$7/SQRT(POWER(V15,2)+POWER($A18,2)+POWER(Winkelrechner!$B$7,2)))/PI()*180</f>
        <v>35.960669902754816</v>
      </c>
      <c r="W18" s="5">
        <f>ACOS(Winkelrechner!$B$7/SQRT(POWER(W15,2)+POWER($A18,2)+POWER(Winkelrechner!$B$7,2)))/PI()*180</f>
        <v>38.908713750661541</v>
      </c>
      <c r="X18" s="5">
        <f>ACOS(Winkelrechner!$B$7/SQRT(POWER(X15,2)+POWER($A18,2)+POWER(Winkelrechner!$B$7,2)))/PI()*180</f>
        <v>41.927770721890013</v>
      </c>
      <c r="Y18" s="5">
        <f>ACOS(Winkelrechner!$B$7/SQRT(POWER(Y15,2)+POWER($A18,2)+POWER(Winkelrechner!$B$7,2)))/PI()*180</f>
        <v>44.987099032230127</v>
      </c>
      <c r="Z18" s="5">
        <f>ACOS(Winkelrechner!$B$7/SQRT(POWER(Z15,2)+POWER($A18,2)+POWER(Winkelrechner!$B$7,2)))/PI()*180</f>
        <v>48.062237106432654</v>
      </c>
      <c r="AA18" s="5">
        <f>ACOS(Winkelrechner!$B$7/SQRT(POWER(AA15,2)+POWER($A18,2)+POWER(Winkelrechner!$B$7,2)))/PI()*180</f>
        <v>51.133471593077907</v>
      </c>
    </row>
    <row r="19" spans="1:27" x14ac:dyDescent="0.35">
      <c r="A19" s="4">
        <f t="shared" si="1"/>
        <v>1.2162105224689241</v>
      </c>
      <c r="B19" s="5">
        <f>ACOS(Winkelrechner!$B$7/SQRT(POWER(B15,2)+POWER($A19,2)+POWER(Winkelrechner!$B$7,2)))/PI()*180</f>
        <v>50.550666371309539</v>
      </c>
      <c r="C19" s="5">
        <f>ACOS(Winkelrechner!$B$7/SQRT(POWER(C15,2)+POWER($A19,2)+POWER(Winkelrechner!$B$7,2)))/PI()*180</f>
        <v>47.32211955639503</v>
      </c>
      <c r="D19" s="5">
        <f>ACOS(Winkelrechner!$B$7/SQRT(POWER(D15,2)+POWER($A19,2)+POWER(Winkelrechner!$B$7,2)))/PI()*180</f>
        <v>44.059554017257163</v>
      </c>
      <c r="E19" s="5">
        <f>ACOS(Winkelrechner!$B$7/SQRT(POWER(E15,2)+POWER($A19,2)+POWER(Winkelrechner!$B$7,2)))/PI()*180</f>
        <v>40.778969713774984</v>
      </c>
      <c r="F19" s="5">
        <f>ACOS(Winkelrechner!$B$7/SQRT(POWER(F15,2)+POWER($A19,2)+POWER(Winkelrechner!$B$7,2)))/PI()*180</f>
        <v>37.500988744301679</v>
      </c>
      <c r="G19" s="5">
        <f>ACOS(Winkelrechner!$B$7/SQRT(POWER(G15,2)+POWER($A19,2)+POWER(Winkelrechner!$B$7,2)))/PI()*180</f>
        <v>34.252665528480229</v>
      </c>
      <c r="H19" s="5">
        <f>ACOS(Winkelrechner!$B$7/SQRT(POWER(H15,2)+POWER($A19,2)+POWER(Winkelrechner!$B$7,2)))/PI()*180</f>
        <v>31.070256468058499</v>
      </c>
      <c r="I19" s="5">
        <f>ACOS(Winkelrechner!$B$7/SQRT(POWER(I15,2)+POWER($A19,2)+POWER(Winkelrechner!$B$7,2)))/PI()*180</f>
        <v>28.003417171475103</v>
      </c>
      <c r="J19" s="5">
        <f>ACOS(Winkelrechner!$B$7/SQRT(POWER(J15,2)+POWER($A19,2)+POWER(Winkelrechner!$B$7,2)))/PI()*180</f>
        <v>25.121310159534641</v>
      </c>
      <c r="K19" s="5">
        <f>ACOS(Winkelrechner!$B$7/SQRT(POWER(K15,2)+POWER($A19,2)+POWER(Winkelrechner!$B$7,2)))/PI()*180</f>
        <v>22.520547586945053</v>
      </c>
      <c r="L19" s="5">
        <f>ACOS(Winkelrechner!$B$7/SQRT(POWER(L15,2)+POWER($A19,2)+POWER(Winkelrechner!$B$7,2)))/PI()*180</f>
        <v>20.33253428031917</v>
      </c>
      <c r="M19" s="5">
        <f>ACOS(Winkelrechner!$B$7/SQRT(POWER(M15,2)+POWER($A19,2)+POWER(Winkelrechner!$B$7,2)))/PI()*180</f>
        <v>18.72172835352735</v>
      </c>
      <c r="N19" s="5">
        <f>ACOS(Winkelrechner!$B$7/SQRT(POWER(N15,2)+POWER($A19,2)+POWER(Winkelrechner!$B$7,2)))/PI()*180</f>
        <v>17.858558357794763</v>
      </c>
      <c r="O19" s="5">
        <f>ACOS(Winkelrechner!$B$7/SQRT(POWER(O15,2)+POWER($A19,2)+POWER(Winkelrechner!$B$7,2)))/PI()*180</f>
        <v>17.858558357794763</v>
      </c>
      <c r="P19" s="5">
        <f>ACOS(Winkelrechner!$B$7/SQRT(POWER(P15,2)+POWER($A19,2)+POWER(Winkelrechner!$B$7,2)))/PI()*180</f>
        <v>18.72172835352735</v>
      </c>
      <c r="Q19" s="5">
        <f>ACOS(Winkelrechner!$B$7/SQRT(POWER(Q15,2)+POWER($A19,2)+POWER(Winkelrechner!$B$7,2)))/PI()*180</f>
        <v>20.33253428031917</v>
      </c>
      <c r="R19" s="5">
        <f>ACOS(Winkelrechner!$B$7/SQRT(POWER(R15,2)+POWER($A19,2)+POWER(Winkelrechner!$B$7,2)))/PI()*180</f>
        <v>22.520547586945053</v>
      </c>
      <c r="S19" s="5">
        <f>ACOS(Winkelrechner!$B$7/SQRT(POWER(S15,2)+POWER($A19,2)+POWER(Winkelrechner!$B$7,2)))/PI()*180</f>
        <v>25.121310159534641</v>
      </c>
      <c r="T19" s="5">
        <f>ACOS(Winkelrechner!$B$7/SQRT(POWER(T15,2)+POWER($A19,2)+POWER(Winkelrechner!$B$7,2)))/PI()*180</f>
        <v>28.003417171475103</v>
      </c>
      <c r="U19" s="5">
        <f>ACOS(Winkelrechner!$B$7/SQRT(POWER(U15,2)+POWER($A19,2)+POWER(Winkelrechner!$B$7,2)))/PI()*180</f>
        <v>31.070256468058499</v>
      </c>
      <c r="V19" s="5">
        <f>ACOS(Winkelrechner!$B$7/SQRT(POWER(V15,2)+POWER($A19,2)+POWER(Winkelrechner!$B$7,2)))/PI()*180</f>
        <v>34.252665528480229</v>
      </c>
      <c r="W19" s="5">
        <f>ACOS(Winkelrechner!$B$7/SQRT(POWER(W15,2)+POWER($A19,2)+POWER(Winkelrechner!$B$7,2)))/PI()*180</f>
        <v>37.500988744301679</v>
      </c>
      <c r="X19" s="5">
        <f>ACOS(Winkelrechner!$B$7/SQRT(POWER(X15,2)+POWER($A19,2)+POWER(Winkelrechner!$B$7,2)))/PI()*180</f>
        <v>40.778969713774984</v>
      </c>
      <c r="Y19" s="5">
        <f>ACOS(Winkelrechner!$B$7/SQRT(POWER(Y15,2)+POWER($A19,2)+POWER(Winkelrechner!$B$7,2)))/PI()*180</f>
        <v>44.059554017257184</v>
      </c>
      <c r="Z19" s="5">
        <f>ACOS(Winkelrechner!$B$7/SQRT(POWER(Z15,2)+POWER($A19,2)+POWER(Winkelrechner!$B$7,2)))/PI()*180</f>
        <v>47.32211955639503</v>
      </c>
      <c r="AA19" s="5">
        <f>ACOS(Winkelrechner!$B$7/SQRT(POWER(AA15,2)+POWER($A19,2)+POWER(Winkelrechner!$B$7,2)))/PI()*180</f>
        <v>50.550666371309539</v>
      </c>
    </row>
    <row r="20" spans="1:27" x14ac:dyDescent="0.35">
      <c r="A20" s="4">
        <f t="shared" si="1"/>
        <v>0.90086790250870807</v>
      </c>
      <c r="B20" s="5">
        <f>ACOS(Winkelrechner!$B$7/SQRT(POWER(B15,2)+POWER($A20,2)+POWER(Winkelrechner!$B$7,2)))/PI()*180</f>
        <v>50.102962716960704</v>
      </c>
      <c r="C20" s="5">
        <f>ACOS(Winkelrechner!$B$7/SQRT(POWER(C15,2)+POWER($A20,2)+POWER(Winkelrechner!$B$7,2)))/PI()*180</f>
        <v>46.749183267859486</v>
      </c>
      <c r="D20" s="5">
        <f>ACOS(Winkelrechner!$B$7/SQRT(POWER(D15,2)+POWER($A20,2)+POWER(Winkelrechner!$B$7,2)))/PI()*180</f>
        <v>43.335082509311604</v>
      </c>
      <c r="E20" s="5">
        <f>ACOS(Winkelrechner!$B$7/SQRT(POWER(E15,2)+POWER($A20,2)+POWER(Winkelrechner!$B$7,2)))/PI()*180</f>
        <v>39.87221202718613</v>
      </c>
      <c r="F20" s="5">
        <f>ACOS(Winkelrechner!$B$7/SQRT(POWER(F15,2)+POWER($A20,2)+POWER(Winkelrechner!$B$7,2)))/PI()*180</f>
        <v>36.37586933256091</v>
      </c>
      <c r="G20" s="5">
        <f>ACOS(Winkelrechner!$B$7/SQRT(POWER(G15,2)+POWER($A20,2)+POWER(Winkelrechner!$B$7,2)))/PI()*180</f>
        <v>32.86669914288521</v>
      </c>
      <c r="H20" s="5">
        <f>ACOS(Winkelrechner!$B$7/SQRT(POWER(H15,2)+POWER($A20,2)+POWER(Winkelrechner!$B$7,2)))/PI()*180</f>
        <v>29.37337733569116</v>
      </c>
      <c r="I20" s="5">
        <f>ACOS(Winkelrechner!$B$7/SQRT(POWER(I15,2)+POWER($A20,2)+POWER(Winkelrechner!$B$7,2)))/PI()*180</f>
        <v>25.937254061652201</v>
      </c>
      <c r="J20" s="5">
        <f>ACOS(Winkelrechner!$B$7/SQRT(POWER(J15,2)+POWER($A20,2)+POWER(Winkelrechner!$B$7,2)))/PI()*180</f>
        <v>22.620548714361764</v>
      </c>
      <c r="K20" s="5">
        <f>ACOS(Winkelrechner!$B$7/SQRT(POWER(K15,2)+POWER($A20,2)+POWER(Winkelrechner!$B$7,2)))/PI()*180</f>
        <v>19.520700441006781</v>
      </c>
      <c r="L20" s="5">
        <f>ACOS(Winkelrechner!$B$7/SQRT(POWER(L15,2)+POWER($A20,2)+POWER(Winkelrechner!$B$7,2)))/PI()*180</f>
        <v>16.793478072324856</v>
      </c>
      <c r="M20" s="5">
        <f>ACOS(Winkelrechner!$B$7/SQRT(POWER(M15,2)+POWER($A20,2)+POWER(Winkelrechner!$B$7,2)))/PI()*180</f>
        <v>14.679342865179571</v>
      </c>
      <c r="N20" s="5">
        <f>ACOS(Winkelrechner!$B$7/SQRT(POWER(N15,2)+POWER($A20,2)+POWER(Winkelrechner!$B$7,2)))/PI()*180</f>
        <v>13.492917825908268</v>
      </c>
      <c r="O20" s="5">
        <f>ACOS(Winkelrechner!$B$7/SQRT(POWER(O15,2)+POWER($A20,2)+POWER(Winkelrechner!$B$7,2)))/PI()*180</f>
        <v>13.492917825908268</v>
      </c>
      <c r="P20" s="5">
        <f>ACOS(Winkelrechner!$B$7/SQRT(POWER(P15,2)+POWER($A20,2)+POWER(Winkelrechner!$B$7,2)))/PI()*180</f>
        <v>14.679342865179571</v>
      </c>
      <c r="Q20" s="5">
        <f>ACOS(Winkelrechner!$B$7/SQRT(POWER(Q15,2)+POWER($A20,2)+POWER(Winkelrechner!$B$7,2)))/PI()*180</f>
        <v>16.793478072324856</v>
      </c>
      <c r="R20" s="5">
        <f>ACOS(Winkelrechner!$B$7/SQRT(POWER(R15,2)+POWER($A20,2)+POWER(Winkelrechner!$B$7,2)))/PI()*180</f>
        <v>19.520700441006781</v>
      </c>
      <c r="S20" s="5">
        <f>ACOS(Winkelrechner!$B$7/SQRT(POWER(S15,2)+POWER($A20,2)+POWER(Winkelrechner!$B$7,2)))/PI()*180</f>
        <v>22.620548714361764</v>
      </c>
      <c r="T20" s="5">
        <f>ACOS(Winkelrechner!$B$7/SQRT(POWER(T15,2)+POWER($A20,2)+POWER(Winkelrechner!$B$7,2)))/PI()*180</f>
        <v>25.937254061652201</v>
      </c>
      <c r="U20" s="5">
        <f>ACOS(Winkelrechner!$B$7/SQRT(POWER(U15,2)+POWER($A20,2)+POWER(Winkelrechner!$B$7,2)))/PI()*180</f>
        <v>29.37337733569116</v>
      </c>
      <c r="V20" s="5">
        <f>ACOS(Winkelrechner!$B$7/SQRT(POWER(V15,2)+POWER($A20,2)+POWER(Winkelrechner!$B$7,2)))/PI()*180</f>
        <v>32.86669914288521</v>
      </c>
      <c r="W20" s="5">
        <f>ACOS(Winkelrechner!$B$7/SQRT(POWER(W15,2)+POWER($A20,2)+POWER(Winkelrechner!$B$7,2)))/PI()*180</f>
        <v>36.37586933256091</v>
      </c>
      <c r="X20" s="5">
        <f>ACOS(Winkelrechner!$B$7/SQRT(POWER(X15,2)+POWER($A20,2)+POWER(Winkelrechner!$B$7,2)))/PI()*180</f>
        <v>39.87221202718613</v>
      </c>
      <c r="Y20" s="5">
        <f>ACOS(Winkelrechner!$B$7/SQRT(POWER(Y15,2)+POWER($A20,2)+POWER(Winkelrechner!$B$7,2)))/PI()*180</f>
        <v>43.335082509311626</v>
      </c>
      <c r="Z20" s="5">
        <f>ACOS(Winkelrechner!$B$7/SQRT(POWER(Z15,2)+POWER($A20,2)+POWER(Winkelrechner!$B$7,2)))/PI()*180</f>
        <v>46.749183267859486</v>
      </c>
      <c r="AA20" s="5">
        <f>ACOS(Winkelrechner!$B$7/SQRT(POWER(AA15,2)+POWER($A20,2)+POWER(Winkelrechner!$B$7,2)))/PI()*180</f>
        <v>50.102962716960704</v>
      </c>
    </row>
    <row r="21" spans="1:27" x14ac:dyDescent="0.35">
      <c r="A21" s="4">
        <f t="shared" si="1"/>
        <v>0.59466981751345727</v>
      </c>
      <c r="B21" s="5">
        <f>ACOS(Winkelrechner!$B$7/SQRT(POWER(B15,2)+POWER($A21,2)+POWER(Winkelrechner!$B$7,2)))/PI()*180</f>
        <v>49.786658068044517</v>
      </c>
      <c r="C21" s="5">
        <f>ACOS(Winkelrechner!$B$7/SQRT(POWER(C15,2)+POWER($A21,2)+POWER(Winkelrechner!$B$7,2)))/PI()*180</f>
        <v>46.34202930829472</v>
      </c>
      <c r="D21" s="5">
        <f>ACOS(Winkelrechner!$B$7/SQRT(POWER(D15,2)+POWER($A21,2)+POWER(Winkelrechner!$B$7,2)))/PI()*180</f>
        <v>42.816676742774597</v>
      </c>
      <c r="E21" s="5">
        <f>ACOS(Winkelrechner!$B$7/SQRT(POWER(E15,2)+POWER($A21,2)+POWER(Winkelrechner!$B$7,2)))/PI()*180</f>
        <v>39.217975981854906</v>
      </c>
      <c r="F21" s="5">
        <f>ACOS(Winkelrechner!$B$7/SQRT(POWER(F15,2)+POWER($A21,2)+POWER(Winkelrechner!$B$7,2)))/PI()*180</f>
        <v>35.555806496265348</v>
      </c>
      <c r="G21" s="5">
        <f>ACOS(Winkelrechner!$B$7/SQRT(POWER(G15,2)+POWER($A21,2)+POWER(Winkelrechner!$B$7,2)))/PI()*180</f>
        <v>31.843538072397983</v>
      </c>
      <c r="H21" s="5">
        <f>ACOS(Winkelrechner!$B$7/SQRT(POWER(H15,2)+POWER($A21,2)+POWER(Winkelrechner!$B$7,2)))/PI()*180</f>
        <v>28.09977978308617</v>
      </c>
      <c r="I21" s="5">
        <f>ACOS(Winkelrechner!$B$7/SQRT(POWER(I15,2)+POWER($A21,2)+POWER(Winkelrechner!$B$7,2)))/PI()*180</f>
        <v>24.351708502353063</v>
      </c>
      <c r="J21" s="5">
        <f>ACOS(Winkelrechner!$B$7/SQRT(POWER(J15,2)+POWER($A21,2)+POWER(Winkelrechner!$B$7,2)))/PI()*180</f>
        <v>20.641873523084662</v>
      </c>
      <c r="K21" s="5">
        <f>ACOS(Winkelrechner!$B$7/SQRT(POWER(K15,2)+POWER($A21,2)+POWER(Winkelrechner!$B$7,2)))/PI()*180</f>
        <v>17.04314055501349</v>
      </c>
      <c r="L21" s="5">
        <f>ACOS(Winkelrechner!$B$7/SQRT(POWER(L15,2)+POWER($A21,2)+POWER(Winkelrechner!$B$7,2)))/PI()*180</f>
        <v>13.693463559444369</v>
      </c>
      <c r="M21" s="5">
        <f>ACOS(Winkelrechner!$B$7/SQRT(POWER(M15,2)+POWER($A21,2)+POWER(Winkelrechner!$B$7,2)))/PI()*180</f>
        <v>10.875180945443285</v>
      </c>
      <c r="N21" s="5">
        <f>ACOS(Winkelrechner!$B$7/SQRT(POWER(N15,2)+POWER($A21,2)+POWER(Winkelrechner!$B$7,2)))/PI()*180</f>
        <v>9.1359639951180505</v>
      </c>
      <c r="O21" s="5">
        <f>ACOS(Winkelrechner!$B$7/SQRT(POWER(O15,2)+POWER($A21,2)+POWER(Winkelrechner!$B$7,2)))/PI()*180</f>
        <v>9.1359639951180505</v>
      </c>
      <c r="P21" s="5">
        <f>ACOS(Winkelrechner!$B$7/SQRT(POWER(P15,2)+POWER($A21,2)+POWER(Winkelrechner!$B$7,2)))/PI()*180</f>
        <v>10.87518094544331</v>
      </c>
      <c r="Q21" s="5">
        <f>ACOS(Winkelrechner!$B$7/SQRT(POWER(Q15,2)+POWER($A21,2)+POWER(Winkelrechner!$B$7,2)))/PI()*180</f>
        <v>13.693463559444369</v>
      </c>
      <c r="R21" s="5">
        <f>ACOS(Winkelrechner!$B$7/SQRT(POWER(R15,2)+POWER($A21,2)+POWER(Winkelrechner!$B$7,2)))/PI()*180</f>
        <v>17.04314055501349</v>
      </c>
      <c r="S21" s="5">
        <f>ACOS(Winkelrechner!$B$7/SQRT(POWER(S15,2)+POWER($A21,2)+POWER(Winkelrechner!$B$7,2)))/PI()*180</f>
        <v>20.641873523084662</v>
      </c>
      <c r="T21" s="5">
        <f>ACOS(Winkelrechner!$B$7/SQRT(POWER(T15,2)+POWER($A21,2)+POWER(Winkelrechner!$B$7,2)))/PI()*180</f>
        <v>24.351708502353063</v>
      </c>
      <c r="U21" s="5">
        <f>ACOS(Winkelrechner!$B$7/SQRT(POWER(U15,2)+POWER($A21,2)+POWER(Winkelrechner!$B$7,2)))/PI()*180</f>
        <v>28.09977978308617</v>
      </c>
      <c r="V21" s="5">
        <f>ACOS(Winkelrechner!$B$7/SQRT(POWER(V15,2)+POWER($A21,2)+POWER(Winkelrechner!$B$7,2)))/PI()*180</f>
        <v>31.843538072398008</v>
      </c>
      <c r="W21" s="5">
        <f>ACOS(Winkelrechner!$B$7/SQRT(POWER(W15,2)+POWER($A21,2)+POWER(Winkelrechner!$B$7,2)))/PI()*180</f>
        <v>35.555806496265348</v>
      </c>
      <c r="X21" s="5">
        <f>ACOS(Winkelrechner!$B$7/SQRT(POWER(X15,2)+POWER($A21,2)+POWER(Winkelrechner!$B$7,2)))/PI()*180</f>
        <v>39.217975981854906</v>
      </c>
      <c r="Y21" s="5">
        <f>ACOS(Winkelrechner!$B$7/SQRT(POWER(Y15,2)+POWER($A21,2)+POWER(Winkelrechner!$B$7,2)))/PI()*180</f>
        <v>42.816676742774625</v>
      </c>
      <c r="Z21" s="5">
        <f>ACOS(Winkelrechner!$B$7/SQRT(POWER(Z15,2)+POWER($A21,2)+POWER(Winkelrechner!$B$7,2)))/PI()*180</f>
        <v>46.34202930829472</v>
      </c>
      <c r="AA21" s="5">
        <f>ACOS(Winkelrechner!$B$7/SQRT(POWER(AA15,2)+POWER($A21,2)+POWER(Winkelrechner!$B$7,2)))/PI()*180</f>
        <v>49.786658068044517</v>
      </c>
    </row>
    <row r="22" spans="1:27" x14ac:dyDescent="0.35">
      <c r="A22" s="4">
        <f t="shared" si="1"/>
        <v>0.29461132312056693</v>
      </c>
      <c r="B22" s="5">
        <f>ACOS(Winkelrechner!$B$7/SQRT(POWER(B15,2)+POWER($A22,2)+POWER(Winkelrechner!$B$7,2)))/PI()*180</f>
        <v>49.598742823754826</v>
      </c>
      <c r="C22" s="5">
        <f>ACOS(Winkelrechner!$B$7/SQRT(POWER(C15,2)+POWER($A22,2)+POWER(Winkelrechner!$B$7,2)))/PI()*180</f>
        <v>46.099189520741014</v>
      </c>
      <c r="D22" s="5">
        <f>ACOS(Winkelrechner!$B$7/SQRT(POWER(D15,2)+POWER($A22,2)+POWER(Winkelrechner!$B$7,2)))/PI()*180</f>
        <v>42.506029501586156</v>
      </c>
      <c r="E22" s="5">
        <f>ACOS(Winkelrechner!$B$7/SQRT(POWER(E15,2)+POWER($A22,2)+POWER(Winkelrechner!$B$7,2)))/PI()*180</f>
        <v>38.823687436044636</v>
      </c>
      <c r="F22" s="5">
        <f>ACOS(Winkelrechner!$B$7/SQRT(POWER(F15,2)+POWER($A22,2)+POWER(Winkelrechner!$B$7,2)))/PI()*180</f>
        <v>35.05802911753748</v>
      </c>
      <c r="G22" s="5">
        <f>ACOS(Winkelrechner!$B$7/SQRT(POWER(G15,2)+POWER($A22,2)+POWER(Winkelrechner!$B$7,2)))/PI()*180</f>
        <v>31.216688303224593</v>
      </c>
      <c r="H22" s="5">
        <f>ACOS(Winkelrechner!$B$7/SQRT(POWER(H15,2)+POWER($A22,2)+POWER(Winkelrechner!$B$7,2)))/PI()*180</f>
        <v>27.30962668312954</v>
      </c>
      <c r="I22" s="5">
        <f>ACOS(Winkelrechner!$B$7/SQRT(POWER(I15,2)+POWER($A22,2)+POWER(Winkelrechner!$B$7,2)))/PI()*180</f>
        <v>23.350233611200963</v>
      </c>
      <c r="J22" s="5">
        <f>ACOS(Winkelrechner!$B$7/SQRT(POWER(J15,2)+POWER($A22,2)+POWER(Winkelrechner!$B$7,2)))/PI()*180</f>
        <v>19.357787912845154</v>
      </c>
      <c r="K22" s="5">
        <f>ACOS(Winkelrechner!$B$7/SQRT(POWER(K15,2)+POWER($A22,2)+POWER(Winkelrechner!$B$7,2)))/PI()*180</f>
        <v>15.363800190786769</v>
      </c>
      <c r="L22" s="5">
        <f>ACOS(Winkelrechner!$B$7/SQRT(POWER(L15,2)+POWER($A22,2)+POWER(Winkelrechner!$B$7,2)))/PI()*180</f>
        <v>11.431479204863443</v>
      </c>
      <c r="M22" s="5">
        <f>ACOS(Winkelrechner!$B$7/SQRT(POWER(M15,2)+POWER($A22,2)+POWER(Winkelrechner!$B$7,2)))/PI()*180</f>
        <v>7.7313158209101056</v>
      </c>
      <c r="N22" s="5">
        <f>ACOS(Winkelrechner!$B$7/SQRT(POWER(N15,2)+POWER($A22,2)+POWER(Winkelrechner!$B$7,2)))/PI()*180</f>
        <v>4.9111836158818409</v>
      </c>
      <c r="O22" s="5">
        <f>ACOS(Winkelrechner!$B$7/SQRT(POWER(O15,2)+POWER($A22,2)+POWER(Winkelrechner!$B$7,2)))/PI()*180</f>
        <v>4.9111836158818409</v>
      </c>
      <c r="P22" s="5">
        <f>ACOS(Winkelrechner!$B$7/SQRT(POWER(P15,2)+POWER($A22,2)+POWER(Winkelrechner!$B$7,2)))/PI()*180</f>
        <v>7.7313158209101056</v>
      </c>
      <c r="Q22" s="5">
        <f>ACOS(Winkelrechner!$B$7/SQRT(POWER(Q15,2)+POWER($A22,2)+POWER(Winkelrechner!$B$7,2)))/PI()*180</f>
        <v>11.431479204863443</v>
      </c>
      <c r="R22" s="5">
        <f>ACOS(Winkelrechner!$B$7/SQRT(POWER(R15,2)+POWER($A22,2)+POWER(Winkelrechner!$B$7,2)))/PI()*180</f>
        <v>15.363800190786769</v>
      </c>
      <c r="S22" s="5">
        <f>ACOS(Winkelrechner!$B$7/SQRT(POWER(S15,2)+POWER($A22,2)+POWER(Winkelrechner!$B$7,2)))/PI()*180</f>
        <v>19.35778791284519</v>
      </c>
      <c r="T22" s="5">
        <f>ACOS(Winkelrechner!$B$7/SQRT(POWER(T15,2)+POWER($A22,2)+POWER(Winkelrechner!$B$7,2)))/PI()*180</f>
        <v>23.350233611200963</v>
      </c>
      <c r="U22" s="5">
        <f>ACOS(Winkelrechner!$B$7/SQRT(POWER(U15,2)+POWER($A22,2)+POWER(Winkelrechner!$B$7,2)))/PI()*180</f>
        <v>27.30962668312954</v>
      </c>
      <c r="V22" s="5">
        <f>ACOS(Winkelrechner!$B$7/SQRT(POWER(V15,2)+POWER($A22,2)+POWER(Winkelrechner!$B$7,2)))/PI()*180</f>
        <v>31.216688303224608</v>
      </c>
      <c r="W22" s="5">
        <f>ACOS(Winkelrechner!$B$7/SQRT(POWER(W15,2)+POWER($A22,2)+POWER(Winkelrechner!$B$7,2)))/PI()*180</f>
        <v>35.05802911753748</v>
      </c>
      <c r="X22" s="5">
        <f>ACOS(Winkelrechner!$B$7/SQRT(POWER(X15,2)+POWER($A22,2)+POWER(Winkelrechner!$B$7,2)))/PI()*180</f>
        <v>38.823687436044636</v>
      </c>
      <c r="Y22" s="5">
        <f>ACOS(Winkelrechner!$B$7/SQRT(POWER(Y15,2)+POWER($A22,2)+POWER(Winkelrechner!$B$7,2)))/PI()*180</f>
        <v>42.506029501586184</v>
      </c>
      <c r="Z22" s="5">
        <f>ACOS(Winkelrechner!$B$7/SQRT(POWER(Z15,2)+POWER($A22,2)+POWER(Winkelrechner!$B$7,2)))/PI()*180</f>
        <v>46.099189520741014</v>
      </c>
      <c r="AA22" s="5">
        <f>ACOS(Winkelrechner!$B$7/SQRT(POWER(AA15,2)+POWER($A22,2)+POWER(Winkelrechner!$B$7,2)))/PI()*180</f>
        <v>49.598742823754826</v>
      </c>
    </row>
    <row r="23" spans="1:27" x14ac:dyDescent="0.35">
      <c r="A23" s="4">
        <f t="shared" si="1"/>
        <v>2.1167359852404272E-3</v>
      </c>
      <c r="B23" s="5">
        <f>ACOS(Winkelrechner!$B$7/SQRT(POWER(B15,2)+POWER($A23,2)+POWER(Winkelrechner!$B$7,2)))/PI()*180</f>
        <v>49.537034969069587</v>
      </c>
      <c r="C23" s="5">
        <f>ACOS(Winkelrechner!$B$7/SQRT(POWER(C15,2)+POWER($A23,2)+POWER(Winkelrechner!$B$7,2)))/PI()*180</f>
        <v>46.019288682300029</v>
      </c>
      <c r="D23" s="5">
        <f>ACOS(Winkelrechner!$B$7/SQRT(POWER(D15,2)+POWER($A23,2)+POWER(Winkelrechner!$B$7,2)))/PI()*180</f>
        <v>42.403576344040722</v>
      </c>
      <c r="E23" s="5">
        <f>ACOS(Winkelrechner!$B$7/SQRT(POWER(E15,2)+POWER($A23,2)+POWER(Winkelrechner!$B$7,2)))/PI()*180</f>
        <v>38.693270140871142</v>
      </c>
      <c r="F23" s="5">
        <f>ACOS(Winkelrechner!$B$7/SQRT(POWER(F15,2)+POWER($A23,2)+POWER(Winkelrechner!$B$7,2)))/PI()*180</f>
        <v>34.892772073711193</v>
      </c>
      <c r="G23" s="5">
        <f>ACOS(Winkelrechner!$B$7/SQRT(POWER(G15,2)+POWER($A23,2)+POWER(Winkelrechner!$B$7,2)))/PI()*180</f>
        <v>31.00756153220096</v>
      </c>
      <c r="H23" s="5">
        <f>ACOS(Winkelrechner!$B$7/SQRT(POWER(H15,2)+POWER($A23,2)+POWER(Winkelrechner!$B$7,2)))/PI()*180</f>
        <v>27.04421883667138</v>
      </c>
      <c r="I23" s="5">
        <f>ACOS(Winkelrechner!$B$7/SQRT(POWER(I15,2)+POWER($A23,2)+POWER(Winkelrechner!$B$7,2)))/PI()*180</f>
        <v>23.010419546199234</v>
      </c>
      <c r="J23" s="5">
        <f>ACOS(Winkelrechner!$B$7/SQRT(POWER(J15,2)+POWER($A23,2)+POWER(Winkelrechner!$B$7,2)))/PI()*180</f>
        <v>18.914895255485305</v>
      </c>
      <c r="K23" s="5">
        <f>ACOS(Winkelrechner!$B$7/SQRT(POWER(K15,2)+POWER($A23,2)+POWER(Winkelrechner!$B$7,2)))/PI()*180</f>
        <v>14.76735819911787</v>
      </c>
      <c r="L23" s="5">
        <f>ACOS(Winkelrechner!$B$7/SQRT(POWER(L15,2)+POWER($A23,2)+POWER(Winkelrechner!$B$7,2)))/PI()*180</f>
        <v>10.578389548891153</v>
      </c>
      <c r="M23" s="5">
        <f>ACOS(Winkelrechner!$B$7/SQRT(POWER(M15,2)+POWER($A23,2)+POWER(Winkelrechner!$B$7,2)))/PI()*180</f>
        <v>6.3592975163762375</v>
      </c>
      <c r="N23" s="5">
        <f>ACOS(Winkelrechner!$B$7/SQRT(POWER(N15,2)+POWER($A23,2)+POWER(Winkelrechner!$B$7,2)))/PI()*180</f>
        <v>2.1220258888375438</v>
      </c>
      <c r="O23" s="5">
        <f>ACOS(Winkelrechner!$B$7/SQRT(POWER(O15,2)+POWER($A23,2)+POWER(Winkelrechner!$B$7,2)))/PI()*180</f>
        <v>2.1220258888375438</v>
      </c>
      <c r="P23" s="5">
        <f>ACOS(Winkelrechner!$B$7/SQRT(POWER(P15,2)+POWER($A23,2)+POWER(Winkelrechner!$B$7,2)))/PI()*180</f>
        <v>6.3592975163762375</v>
      </c>
      <c r="Q23" s="5">
        <f>ACOS(Winkelrechner!$B$7/SQRT(POWER(Q15,2)+POWER($A23,2)+POWER(Winkelrechner!$B$7,2)))/PI()*180</f>
        <v>10.578389548891153</v>
      </c>
      <c r="R23" s="5">
        <f>ACOS(Winkelrechner!$B$7/SQRT(POWER(R15,2)+POWER($A23,2)+POWER(Winkelrechner!$B$7,2)))/PI()*180</f>
        <v>14.76735819911787</v>
      </c>
      <c r="S23" s="5">
        <f>ACOS(Winkelrechner!$B$7/SQRT(POWER(S15,2)+POWER($A23,2)+POWER(Winkelrechner!$B$7,2)))/PI()*180</f>
        <v>18.91489525548532</v>
      </c>
      <c r="T23" s="5">
        <f>ACOS(Winkelrechner!$B$7/SQRT(POWER(T15,2)+POWER($A23,2)+POWER(Winkelrechner!$B$7,2)))/PI()*180</f>
        <v>23.010419546199234</v>
      </c>
      <c r="U23" s="5">
        <f>ACOS(Winkelrechner!$B$7/SQRT(POWER(U15,2)+POWER($A23,2)+POWER(Winkelrechner!$B$7,2)))/PI()*180</f>
        <v>27.04421883667138</v>
      </c>
      <c r="V23" s="5">
        <f>ACOS(Winkelrechner!$B$7/SQRT(POWER(V15,2)+POWER($A23,2)+POWER(Winkelrechner!$B$7,2)))/PI()*180</f>
        <v>31.007561532200974</v>
      </c>
      <c r="W23" s="5">
        <f>ACOS(Winkelrechner!$B$7/SQRT(POWER(W15,2)+POWER($A23,2)+POWER(Winkelrechner!$B$7,2)))/PI()*180</f>
        <v>34.892772073711193</v>
      </c>
      <c r="X23" s="5">
        <f>ACOS(Winkelrechner!$B$7/SQRT(POWER(X15,2)+POWER($A23,2)+POWER(Winkelrechner!$B$7,2)))/PI()*180</f>
        <v>38.693270140871142</v>
      </c>
      <c r="Y23" s="5">
        <f>ACOS(Winkelrechner!$B$7/SQRT(POWER(Y15,2)+POWER($A23,2)+POWER(Winkelrechner!$B$7,2)))/PI()*180</f>
        <v>42.403576344040765</v>
      </c>
      <c r="Z23" s="5">
        <f>ACOS(Winkelrechner!$B$7/SQRT(POWER(Z15,2)+POWER($A23,2)+POWER(Winkelrechner!$B$7,2)))/PI()*180</f>
        <v>46.019288682300029</v>
      </c>
      <c r="AA23" s="5">
        <f>ACOS(Winkelrechner!$B$7/SQRT(POWER(AA15,2)+POWER($A23,2)+POWER(Winkelrechner!$B$7,2)))/PI()*180</f>
        <v>49.537034969069587</v>
      </c>
    </row>
    <row r="24" spans="1:27" x14ac:dyDescent="0.35">
      <c r="A24" s="4">
        <f t="shared" si="1"/>
        <v>0.2982176468596261</v>
      </c>
      <c r="B24" s="5">
        <f>ACOS(Winkelrechner!$B$7/SQRT(POWER(B15,2)+POWER($A24,2)+POWER(Winkelrechner!$B$7,2)))/PI()*180</f>
        <v>49.60025921210736</v>
      </c>
      <c r="C24" s="5">
        <f>ACOS(Winkelrechner!$B$7/SQRT(POWER(C15,2)+POWER($A24,2)+POWER(Winkelrechner!$B$7,2)))/PI()*180</f>
        <v>46.101151997156222</v>
      </c>
      <c r="D24" s="5">
        <f>ACOS(Winkelrechner!$B$7/SQRT(POWER(D15,2)+POWER($A24,2)+POWER(Winkelrechner!$B$7,2)))/PI()*180</f>
        <v>42.508544378601457</v>
      </c>
      <c r="E24" s="5">
        <f>ACOS(Winkelrechner!$B$7/SQRT(POWER(E15,2)+POWER($A24,2)+POWER(Winkelrechner!$B$7,2)))/PI()*180</f>
        <v>38.826886354896217</v>
      </c>
      <c r="F24" s="5">
        <f>ACOS(Winkelrechner!$B$7/SQRT(POWER(F15,2)+POWER($A24,2)+POWER(Winkelrechner!$B$7,2)))/PI()*180</f>
        <v>35.062078746052542</v>
      </c>
      <c r="G24" s="5">
        <f>ACOS(Winkelrechner!$B$7/SQRT(POWER(G15,2)+POWER($A24,2)+POWER(Winkelrechner!$B$7,2)))/PI()*180</f>
        <v>31.221806470705896</v>
      </c>
      <c r="H24" s="5">
        <f>ACOS(Winkelrechner!$B$7/SQRT(POWER(H15,2)+POWER($A24,2)+POWER(Winkelrechner!$B$7,2)))/PI()*180</f>
        <v>27.316110679675127</v>
      </c>
      <c r="I24" s="5">
        <f>ACOS(Winkelrechner!$B$7/SQRT(POWER(I15,2)+POWER($A24,2)+POWER(Winkelrechner!$B$7,2)))/PI()*180</f>
        <v>23.3585129493189</v>
      </c>
      <c r="J24" s="5">
        <f>ACOS(Winkelrechner!$B$7/SQRT(POWER(J15,2)+POWER($A24,2)+POWER(Winkelrechner!$B$7,2)))/PI()*180</f>
        <v>19.368530327918286</v>
      </c>
      <c r="K24" s="5">
        <f>ACOS(Winkelrechner!$B$7/SQRT(POWER(K15,2)+POWER($A24,2)+POWER(Winkelrechner!$B$7,2)))/PI()*180</f>
        <v>15.37814532122516</v>
      </c>
      <c r="L24" s="5">
        <f>ACOS(Winkelrechner!$B$7/SQRT(POWER(L15,2)+POWER($A24,2)+POWER(Winkelrechner!$B$7,2)))/PI()*180</f>
        <v>11.451611607069452</v>
      </c>
      <c r="M24" s="5">
        <f>ACOS(Winkelrechner!$B$7/SQRT(POWER(M15,2)+POWER($A24,2)+POWER(Winkelrechner!$B$7,2)))/PI()*180</f>
        <v>7.7619290285098641</v>
      </c>
      <c r="N24" s="5">
        <f>ACOS(Winkelrechner!$B$7/SQRT(POWER(N15,2)+POWER($A24,2)+POWER(Winkelrechner!$B$7,2)))/PI()*180</f>
        <v>4.9599367941262091</v>
      </c>
      <c r="O24" s="5">
        <f>ACOS(Winkelrechner!$B$7/SQRT(POWER(O15,2)+POWER($A24,2)+POWER(Winkelrechner!$B$7,2)))/PI()*180</f>
        <v>4.9599367941262091</v>
      </c>
      <c r="P24" s="5">
        <f>ACOS(Winkelrechner!$B$7/SQRT(POWER(P15,2)+POWER($A24,2)+POWER(Winkelrechner!$B$7,2)))/PI()*180</f>
        <v>7.7619290285098641</v>
      </c>
      <c r="Q24" s="5">
        <f>ACOS(Winkelrechner!$B$7/SQRT(POWER(Q15,2)+POWER($A24,2)+POWER(Winkelrechner!$B$7,2)))/PI()*180</f>
        <v>11.451611607069452</v>
      </c>
      <c r="R24" s="5">
        <f>ACOS(Winkelrechner!$B$7/SQRT(POWER(R15,2)+POWER($A24,2)+POWER(Winkelrechner!$B$7,2)))/PI()*180</f>
        <v>15.37814532122516</v>
      </c>
      <c r="S24" s="5">
        <f>ACOS(Winkelrechner!$B$7/SQRT(POWER(S15,2)+POWER($A24,2)+POWER(Winkelrechner!$B$7,2)))/PI()*180</f>
        <v>19.368530327918286</v>
      </c>
      <c r="T24" s="5">
        <f>ACOS(Winkelrechner!$B$7/SQRT(POWER(T15,2)+POWER($A24,2)+POWER(Winkelrechner!$B$7,2)))/PI()*180</f>
        <v>23.3585129493189</v>
      </c>
      <c r="U24" s="5">
        <f>ACOS(Winkelrechner!$B$7/SQRT(POWER(U15,2)+POWER($A24,2)+POWER(Winkelrechner!$B$7,2)))/PI()*180</f>
        <v>27.316110679675127</v>
      </c>
      <c r="V24" s="5">
        <f>ACOS(Winkelrechner!$B$7/SQRT(POWER(V15,2)+POWER($A24,2)+POWER(Winkelrechner!$B$7,2)))/PI()*180</f>
        <v>31.221806470705896</v>
      </c>
      <c r="W24" s="5">
        <f>ACOS(Winkelrechner!$B$7/SQRT(POWER(W15,2)+POWER($A24,2)+POWER(Winkelrechner!$B$7,2)))/PI()*180</f>
        <v>35.062078746052542</v>
      </c>
      <c r="X24" s="5">
        <f>ACOS(Winkelrechner!$B$7/SQRT(POWER(X15,2)+POWER($A24,2)+POWER(Winkelrechner!$B$7,2)))/PI()*180</f>
        <v>38.826886354896217</v>
      </c>
      <c r="Y24" s="5">
        <f>ACOS(Winkelrechner!$B$7/SQRT(POWER(Y15,2)+POWER($A24,2)+POWER(Winkelrechner!$B$7,2)))/PI()*180</f>
        <v>42.508544378601478</v>
      </c>
      <c r="Z24" s="5">
        <f>ACOS(Winkelrechner!$B$7/SQRT(POWER(Z15,2)+POWER($A24,2)+POWER(Winkelrechner!$B$7,2)))/PI()*180</f>
        <v>46.101151997156222</v>
      </c>
      <c r="AA24" s="5">
        <f>ACOS(Winkelrechner!$B$7/SQRT(POWER(AA15,2)+POWER($A24,2)+POWER(Winkelrechner!$B$7,2)))/PI()*180</f>
        <v>49.60025921210736</v>
      </c>
    </row>
    <row r="25" spans="1:27" x14ac:dyDescent="0.35">
      <c r="A25" s="4">
        <f t="shared" si="1"/>
        <v>0.59637175192412595</v>
      </c>
      <c r="B25" s="5">
        <f>ACOS(Winkelrechner!$B$7/SQRT(POWER(B15,2)+POWER($A25,2)+POWER(Winkelrechner!$B$7,2)))/PI()*180</f>
        <v>49.788075303242941</v>
      </c>
      <c r="C25" s="5">
        <f>ACOS(Winkelrechner!$B$7/SQRT(POWER(C15,2)+POWER($A25,2)+POWER(Winkelrechner!$B$7,2)))/PI()*180</f>
        <v>46.343858063438368</v>
      </c>
      <c r="D25" s="5">
        <f>ACOS(Winkelrechner!$B$7/SQRT(POWER(D15,2)+POWER($A25,2)+POWER(Winkelrechner!$B$7,2)))/PI()*180</f>
        <v>42.819011974262011</v>
      </c>
      <c r="E25" s="5">
        <f>ACOS(Winkelrechner!$B$7/SQRT(POWER(E15,2)+POWER($A25,2)+POWER(Winkelrechner!$B$7,2)))/PI()*180</f>
        <v>39.220933504445675</v>
      </c>
      <c r="F25" s="5">
        <f>ACOS(Winkelrechner!$B$7/SQRT(POWER(F15,2)+POWER($A25,2)+POWER(Winkelrechner!$B$7,2)))/PI()*180</f>
        <v>35.55952999065665</v>
      </c>
      <c r="G25" s="5">
        <f>ACOS(Winkelrechner!$B$7/SQRT(POWER(G15,2)+POWER($A25,2)+POWER(Winkelrechner!$B$7,2)))/PI()*180</f>
        <v>31.848210102195125</v>
      </c>
      <c r="H25" s="5">
        <f>ACOS(Winkelrechner!$B$7/SQRT(POWER(H15,2)+POWER($A25,2)+POWER(Winkelrechner!$B$7,2)))/PI()*180</f>
        <v>28.105639614184412</v>
      </c>
      <c r="I25" s="5">
        <f>ACOS(Winkelrechner!$B$7/SQRT(POWER(I15,2)+POWER($A25,2)+POWER(Winkelrechner!$B$7,2)))/PI()*180</f>
        <v>24.359081493313322</v>
      </c>
      <c r="J25" s="5">
        <f>ACOS(Winkelrechner!$B$7/SQRT(POWER(J15,2)+POWER($A25,2)+POWER(Winkelrechner!$B$7,2)))/PI()*180</f>
        <v>20.651219452876902</v>
      </c>
      <c r="K25" s="5">
        <f>ACOS(Winkelrechner!$B$7/SQRT(POWER(K15,2)+POWER($A25,2)+POWER(Winkelrechner!$B$7,2)))/PI()*180</f>
        <v>17.055126999522269</v>
      </c>
      <c r="L25" s="5">
        <f>ACOS(Winkelrechner!$B$7/SQRT(POWER(L15,2)+POWER($A25,2)+POWER(Winkelrechner!$B$7,2)))/PI()*180</f>
        <v>13.709033683088322</v>
      </c>
      <c r="M25" s="5">
        <f>ACOS(Winkelrechner!$B$7/SQRT(POWER(M15,2)+POWER($A25,2)+POWER(Winkelrechner!$B$7,2)))/PI()*180</f>
        <v>10.895347824173184</v>
      </c>
      <c r="N25" s="5">
        <f>ACOS(Winkelrechner!$B$7/SQRT(POWER(N15,2)+POWER($A25,2)+POWER(Winkelrechner!$B$7,2)))/PI()*180</f>
        <v>9.1603058590338389</v>
      </c>
      <c r="O25" s="5">
        <f>ACOS(Winkelrechner!$B$7/SQRT(POWER(O15,2)+POWER($A25,2)+POWER(Winkelrechner!$B$7,2)))/PI()*180</f>
        <v>9.1603058590338389</v>
      </c>
      <c r="P25" s="5">
        <f>ACOS(Winkelrechner!$B$7/SQRT(POWER(P15,2)+POWER($A25,2)+POWER(Winkelrechner!$B$7,2)))/PI()*180</f>
        <v>10.895347824173184</v>
      </c>
      <c r="Q25" s="5">
        <f>ACOS(Winkelrechner!$B$7/SQRT(POWER(Q15,2)+POWER($A25,2)+POWER(Winkelrechner!$B$7,2)))/PI()*180</f>
        <v>13.709033683088322</v>
      </c>
      <c r="R25" s="5">
        <f>ACOS(Winkelrechner!$B$7/SQRT(POWER(R15,2)+POWER($A25,2)+POWER(Winkelrechner!$B$7,2)))/PI()*180</f>
        <v>17.055126999522269</v>
      </c>
      <c r="S25" s="5">
        <f>ACOS(Winkelrechner!$B$7/SQRT(POWER(S15,2)+POWER($A25,2)+POWER(Winkelrechner!$B$7,2)))/PI()*180</f>
        <v>20.651219452876902</v>
      </c>
      <c r="T25" s="5">
        <f>ACOS(Winkelrechner!$B$7/SQRT(POWER(T15,2)+POWER($A25,2)+POWER(Winkelrechner!$B$7,2)))/PI()*180</f>
        <v>24.359081493313322</v>
      </c>
      <c r="U25" s="5">
        <f>ACOS(Winkelrechner!$B$7/SQRT(POWER(U15,2)+POWER($A25,2)+POWER(Winkelrechner!$B$7,2)))/PI()*180</f>
        <v>28.105639614184412</v>
      </c>
      <c r="V25" s="5">
        <f>ACOS(Winkelrechner!$B$7/SQRT(POWER(V15,2)+POWER($A25,2)+POWER(Winkelrechner!$B$7,2)))/PI()*180</f>
        <v>31.84821010219515</v>
      </c>
      <c r="W25" s="5">
        <f>ACOS(Winkelrechner!$B$7/SQRT(POWER(W15,2)+POWER($A25,2)+POWER(Winkelrechner!$B$7,2)))/PI()*180</f>
        <v>35.55952999065665</v>
      </c>
      <c r="X25" s="5">
        <f>ACOS(Winkelrechner!$B$7/SQRT(POWER(X15,2)+POWER($A25,2)+POWER(Winkelrechner!$B$7,2)))/PI()*180</f>
        <v>39.220933504445675</v>
      </c>
      <c r="Y25" s="5">
        <f>ACOS(Winkelrechner!$B$7/SQRT(POWER(Y15,2)+POWER($A25,2)+POWER(Winkelrechner!$B$7,2)))/PI()*180</f>
        <v>42.819011974262033</v>
      </c>
      <c r="Z25" s="5">
        <f>ACOS(Winkelrechner!$B$7/SQRT(POWER(Z15,2)+POWER($A25,2)+POWER(Winkelrechner!$B$7,2)))/PI()*180</f>
        <v>46.343858063438368</v>
      </c>
      <c r="AA25" s="5">
        <f>ACOS(Winkelrechner!$B$7/SQRT(POWER(AA15,2)+POWER($A25,2)+POWER(Winkelrechner!$B$7,2)))/PI()*180</f>
        <v>49.788075303242941</v>
      </c>
    </row>
    <row r="26" spans="1:27" x14ac:dyDescent="0.35">
      <c r="A26" s="4">
        <f t="shared" si="1"/>
        <v>0.89931779062087147</v>
      </c>
      <c r="B26" s="5">
        <f>ACOS(Winkelrechner!$B$7/SQRT(POWER(B15,2)+POWER($A26,2)+POWER(Winkelrechner!$B$7,2)))/PI()*180</f>
        <v>50.101058408990362</v>
      </c>
      <c r="C26" s="5">
        <f>ACOS(Winkelrechner!$B$7/SQRT(POWER(C15,2)+POWER($A26,2)+POWER(Winkelrechner!$B$7,2)))/PI()*180</f>
        <v>46.746737942086334</v>
      </c>
      <c r="D26" s="5">
        <f>ACOS(Winkelrechner!$B$7/SQRT(POWER(D15,2)+POWER($A26,2)+POWER(Winkelrechner!$B$7,2)))/PI()*180</f>
        <v>43.331977981172045</v>
      </c>
      <c r="E26" s="5">
        <f>ACOS(Winkelrechner!$B$7/SQRT(POWER(E15,2)+POWER($A26,2)+POWER(Winkelrechner!$B$7,2)))/PI()*180</f>
        <v>39.868307713137135</v>
      </c>
      <c r="F26" s="5">
        <f>ACOS(Winkelrechner!$B$7/SQRT(POWER(F15,2)+POWER($A26,2)+POWER(Winkelrechner!$B$7,2)))/PI()*180</f>
        <v>36.370996532120074</v>
      </c>
      <c r="G26" s="5">
        <f>ACOS(Winkelrechner!$B$7/SQRT(POWER(G15,2)+POWER($A26,2)+POWER(Winkelrechner!$B$7,2)))/PI()*180</f>
        <v>32.860653055028138</v>
      </c>
      <c r="H26" s="5">
        <f>ACOS(Winkelrechner!$B$7/SQRT(POWER(H15,2)+POWER($A26,2)+POWER(Winkelrechner!$B$7,2)))/PI()*180</f>
        <v>29.365906295535119</v>
      </c>
      <c r="I26" s="5">
        <f>ACOS(Winkelrechner!$B$7/SQRT(POWER(I15,2)+POWER($A26,2)+POWER(Winkelrechner!$B$7,2)))/PI()*180</f>
        <v>25.928046630323294</v>
      </c>
      <c r="J26" s="5">
        <f>ACOS(Winkelrechner!$B$7/SQRT(POWER(J15,2)+POWER($A26,2)+POWER(Winkelrechner!$B$7,2)))/PI()*180</f>
        <v>22.609223913732002</v>
      </c>
      <c r="K26" s="5">
        <f>ACOS(Winkelrechner!$B$7/SQRT(POWER(K15,2)+POWER($A26,2)+POWER(Winkelrechner!$B$7,2)))/PI()*180</f>
        <v>19.506821865684422</v>
      </c>
      <c r="L26" s="5">
        <f>ACOS(Winkelrechner!$B$7/SQRT(POWER(L15,2)+POWER($A26,2)+POWER(Winkelrechner!$B$7,2)))/PI()*180</f>
        <v>16.77665487870884</v>
      </c>
      <c r="M26" s="5">
        <f>ACOS(Winkelrechner!$B$7/SQRT(POWER(M15,2)+POWER($A26,2)+POWER(Winkelrechner!$B$7,2)))/PI()*180</f>
        <v>14.659550757109777</v>
      </c>
      <c r="N26" s="5">
        <f>ACOS(Winkelrechner!$B$7/SQRT(POWER(N15,2)+POWER($A26,2)+POWER(Winkelrechner!$B$7,2)))/PI()*180</f>
        <v>13.471081378769243</v>
      </c>
      <c r="O26" s="5">
        <f>ACOS(Winkelrechner!$B$7/SQRT(POWER(O15,2)+POWER($A26,2)+POWER(Winkelrechner!$B$7,2)))/PI()*180</f>
        <v>13.471081378769243</v>
      </c>
      <c r="P26" s="5">
        <f>ACOS(Winkelrechner!$B$7/SQRT(POWER(P15,2)+POWER($A26,2)+POWER(Winkelrechner!$B$7,2)))/PI()*180</f>
        <v>14.659550757109777</v>
      </c>
      <c r="Q26" s="5">
        <f>ACOS(Winkelrechner!$B$7/SQRT(POWER(Q15,2)+POWER($A26,2)+POWER(Winkelrechner!$B$7,2)))/PI()*180</f>
        <v>16.77665487870884</v>
      </c>
      <c r="R26" s="5">
        <f>ACOS(Winkelrechner!$B$7/SQRT(POWER(R15,2)+POWER($A26,2)+POWER(Winkelrechner!$B$7,2)))/PI()*180</f>
        <v>19.506821865684422</v>
      </c>
      <c r="S26" s="5">
        <f>ACOS(Winkelrechner!$B$7/SQRT(POWER(S15,2)+POWER($A26,2)+POWER(Winkelrechner!$B$7,2)))/PI()*180</f>
        <v>22.609223913732002</v>
      </c>
      <c r="T26" s="5">
        <f>ACOS(Winkelrechner!$B$7/SQRT(POWER(T15,2)+POWER($A26,2)+POWER(Winkelrechner!$B$7,2)))/PI()*180</f>
        <v>25.928046630323294</v>
      </c>
      <c r="U26" s="5">
        <f>ACOS(Winkelrechner!$B$7/SQRT(POWER(U15,2)+POWER($A26,2)+POWER(Winkelrechner!$B$7,2)))/PI()*180</f>
        <v>29.365906295535119</v>
      </c>
      <c r="V26" s="5">
        <f>ACOS(Winkelrechner!$B$7/SQRT(POWER(V15,2)+POWER($A26,2)+POWER(Winkelrechner!$B$7,2)))/PI()*180</f>
        <v>32.860653055028166</v>
      </c>
      <c r="W26" s="5">
        <f>ACOS(Winkelrechner!$B$7/SQRT(POWER(W15,2)+POWER($A26,2)+POWER(Winkelrechner!$B$7,2)))/PI()*180</f>
        <v>36.370996532120074</v>
      </c>
      <c r="X26" s="5">
        <f>ACOS(Winkelrechner!$B$7/SQRT(POWER(X15,2)+POWER($A26,2)+POWER(Winkelrechner!$B$7,2)))/PI()*180</f>
        <v>39.868307713137135</v>
      </c>
      <c r="Y26" s="5">
        <f>ACOS(Winkelrechner!$B$7/SQRT(POWER(Y15,2)+POWER($A26,2)+POWER(Winkelrechner!$B$7,2)))/PI()*180</f>
        <v>43.331977981172059</v>
      </c>
      <c r="Z26" s="5">
        <f>ACOS(Winkelrechner!$B$7/SQRT(POWER(Z15,2)+POWER($A26,2)+POWER(Winkelrechner!$B$7,2)))/PI()*180</f>
        <v>46.746737942086334</v>
      </c>
      <c r="AA26" s="5">
        <f>ACOS(Winkelrechner!$B$7/SQRT(POWER(AA15,2)+POWER($A26,2)+POWER(Winkelrechner!$B$7,2)))/PI()*180</f>
        <v>50.101058408990362</v>
      </c>
    </row>
    <row r="27" spans="1:27" x14ac:dyDescent="0.35">
      <c r="K27" s="1"/>
      <c r="L27" s="1"/>
      <c r="M27" s="1"/>
      <c r="N27" s="1"/>
    </row>
    <row r="28" spans="1:27" x14ac:dyDescent="0.35">
      <c r="B28" s="4">
        <f t="shared" ref="B28:AA28" si="2">K2</f>
        <v>0</v>
      </c>
      <c r="C28" s="4">
        <f t="shared" si="2"/>
        <v>0.16</v>
      </c>
      <c r="D28" s="4">
        <f t="shared" si="2"/>
        <v>0.32</v>
      </c>
      <c r="E28" s="4">
        <f t="shared" si="2"/>
        <v>0.48</v>
      </c>
      <c r="F28" s="4">
        <f t="shared" si="2"/>
        <v>0.64</v>
      </c>
      <c r="G28" s="4">
        <f t="shared" si="2"/>
        <v>0.8</v>
      </c>
      <c r="H28" s="4">
        <f t="shared" si="2"/>
        <v>0.96</v>
      </c>
      <c r="I28" s="4">
        <f t="shared" si="2"/>
        <v>1.1200000000000001</v>
      </c>
      <c r="J28" s="4">
        <f t="shared" si="2"/>
        <v>1.28</v>
      </c>
      <c r="K28" s="4">
        <f t="shared" si="2"/>
        <v>1.44</v>
      </c>
      <c r="L28" s="4">
        <f t="shared" si="2"/>
        <v>1.6</v>
      </c>
      <c r="M28" s="4">
        <f t="shared" si="2"/>
        <v>1.76</v>
      </c>
      <c r="N28" s="4">
        <f t="shared" si="2"/>
        <v>1.92</v>
      </c>
      <c r="O28" s="4">
        <f t="shared" si="2"/>
        <v>2.08</v>
      </c>
      <c r="P28" s="4">
        <f t="shared" si="2"/>
        <v>2.2400000000000002</v>
      </c>
      <c r="Q28" s="4">
        <f t="shared" si="2"/>
        <v>2.4</v>
      </c>
      <c r="R28" s="4">
        <f t="shared" si="2"/>
        <v>2.56</v>
      </c>
      <c r="S28" s="4">
        <f t="shared" si="2"/>
        <v>2.72</v>
      </c>
      <c r="T28" s="4">
        <f t="shared" si="2"/>
        <v>2.88</v>
      </c>
      <c r="U28" s="4">
        <f t="shared" si="2"/>
        <v>3.04</v>
      </c>
      <c r="V28" s="4">
        <f t="shared" si="2"/>
        <v>3.2</v>
      </c>
      <c r="W28" s="4">
        <f t="shared" si="2"/>
        <v>3.36</v>
      </c>
      <c r="X28" s="4">
        <f t="shared" si="2"/>
        <v>3.52</v>
      </c>
      <c r="Y28" s="4">
        <f t="shared" si="2"/>
        <v>3.68</v>
      </c>
      <c r="Z28" s="4">
        <f t="shared" si="2"/>
        <v>3.84</v>
      </c>
      <c r="AA28" s="4">
        <f t="shared" si="2"/>
        <v>4</v>
      </c>
    </row>
    <row r="29" spans="1:27" x14ac:dyDescent="0.35">
      <c r="A29" s="4">
        <f>B2</f>
        <v>0</v>
      </c>
      <c r="B29" s="10">
        <f>LOOKUP(B16,'Gain Tuch'!$A$2:$A$14,'Gain Tuch'!$H$2:$H$14)</f>
        <v>0.44444444444444448</v>
      </c>
      <c r="C29" s="10">
        <f>LOOKUP(C16,'Gain Tuch'!$A$2:$A$14,'Gain Tuch'!$H$2:$H$14)</f>
        <v>0.44444444444444448</v>
      </c>
      <c r="D29" s="10">
        <f>LOOKUP(D16,'Gain Tuch'!$A$2:$A$14,'Gain Tuch'!$H$2:$H$14)</f>
        <v>0.46666666666666662</v>
      </c>
      <c r="E29" s="10">
        <f>LOOKUP(E16,'Gain Tuch'!$A$2:$A$14,'Gain Tuch'!$H$2:$H$14)</f>
        <v>0.52777777777777779</v>
      </c>
      <c r="F29" s="10">
        <f>LOOKUP(F16,'Gain Tuch'!$A$2:$A$14,'Gain Tuch'!$H$2:$H$14)</f>
        <v>0.52777777777777779</v>
      </c>
      <c r="G29" s="10">
        <f>LOOKUP(G16,'Gain Tuch'!$A$2:$A$14,'Gain Tuch'!$H$2:$H$14)</f>
        <v>0.52777777777777779</v>
      </c>
      <c r="H29" s="10">
        <f>LOOKUP(H16,'Gain Tuch'!$A$2:$A$14,'Gain Tuch'!$H$2:$H$14)</f>
        <v>0.52777777777777779</v>
      </c>
      <c r="I29" s="10">
        <f>LOOKUP(I16,'Gain Tuch'!$A$2:$A$14,'Gain Tuch'!$H$2:$H$14)</f>
        <v>0.52777777777777779</v>
      </c>
      <c r="J29" s="10">
        <f>LOOKUP(J16,'Gain Tuch'!$A$2:$A$14,'Gain Tuch'!$H$2:$H$14)</f>
        <v>0.52777777777777779</v>
      </c>
      <c r="K29" s="10">
        <f>LOOKUP(K16,'Gain Tuch'!$A$2:$A$14,'Gain Tuch'!$H$2:$H$14)</f>
        <v>0.52777777777777779</v>
      </c>
      <c r="L29" s="10">
        <f>LOOKUP(L16,'Gain Tuch'!$A$2:$A$14,'Gain Tuch'!$H$2:$H$14)</f>
        <v>0.52777777777777779</v>
      </c>
      <c r="M29" s="10">
        <f>LOOKUP(M16,'Gain Tuch'!$A$2:$A$14,'Gain Tuch'!$H$2:$H$14)</f>
        <v>0.52777777777777779</v>
      </c>
      <c r="N29" s="10">
        <f>LOOKUP(N16,'Gain Tuch'!$A$2:$A$14,'Gain Tuch'!$H$2:$H$14)</f>
        <v>0.52777777777777779</v>
      </c>
      <c r="O29" s="10">
        <f>LOOKUP(O16,'Gain Tuch'!$A$2:$A$14,'Gain Tuch'!$H$2:$H$14)</f>
        <v>0.52777777777777779</v>
      </c>
      <c r="P29" s="10">
        <f>LOOKUP(P16,'Gain Tuch'!$A$2:$A$14,'Gain Tuch'!$H$2:$H$14)</f>
        <v>0.52777777777777779</v>
      </c>
      <c r="Q29" s="10">
        <f>LOOKUP(Q16,'Gain Tuch'!$A$2:$A$14,'Gain Tuch'!$H$2:$H$14)</f>
        <v>0.52777777777777779</v>
      </c>
      <c r="R29" s="10">
        <f>LOOKUP(R16,'Gain Tuch'!$A$2:$A$14,'Gain Tuch'!$H$2:$H$14)</f>
        <v>0.52777777777777779</v>
      </c>
      <c r="S29" s="10">
        <f>LOOKUP(S16,'Gain Tuch'!$A$2:$A$14,'Gain Tuch'!$H$2:$H$14)</f>
        <v>0.52777777777777779</v>
      </c>
      <c r="T29" s="10">
        <f>LOOKUP(T16,'Gain Tuch'!$A$2:$A$14,'Gain Tuch'!$H$2:$H$14)</f>
        <v>0.52777777777777779</v>
      </c>
      <c r="U29" s="10">
        <f>LOOKUP(U16,'Gain Tuch'!$A$2:$A$14,'Gain Tuch'!$H$2:$H$14)</f>
        <v>0.52777777777777779</v>
      </c>
      <c r="V29" s="10">
        <f>LOOKUP(V16,'Gain Tuch'!$A$2:$A$14,'Gain Tuch'!$H$2:$H$14)</f>
        <v>0.52777777777777779</v>
      </c>
      <c r="W29" s="10">
        <f>LOOKUP(W16,'Gain Tuch'!$A$2:$A$14,'Gain Tuch'!$H$2:$H$14)</f>
        <v>0.52777777777777779</v>
      </c>
      <c r="X29" s="10">
        <f>LOOKUP(X16,'Gain Tuch'!$A$2:$A$14,'Gain Tuch'!$H$2:$H$14)</f>
        <v>0.52777777777777779</v>
      </c>
      <c r="Y29" s="10">
        <f>LOOKUP(Y16,'Gain Tuch'!$A$2:$A$14,'Gain Tuch'!$H$2:$H$14)</f>
        <v>0.46666666666666662</v>
      </c>
      <c r="Z29" s="10">
        <f>LOOKUP(Z16,'Gain Tuch'!$A$2:$A$14,'Gain Tuch'!$H$2:$H$14)</f>
        <v>0.44444444444444448</v>
      </c>
      <c r="AA29" s="10">
        <f>LOOKUP(AA16,'Gain Tuch'!$A$2:$A$14,'Gain Tuch'!$H$2:$H$14)</f>
        <v>0.44444444444444448</v>
      </c>
    </row>
    <row r="30" spans="1:27" x14ac:dyDescent="0.35">
      <c r="A30" s="4">
        <f t="shared" ref="A30:A39" si="3">B3</f>
        <v>0.16999999999999998</v>
      </c>
      <c r="B30" s="10">
        <f>LOOKUP(B17,'Gain Tuch'!$A$2:$A$14,'Gain Tuch'!$H$2:$H$14)</f>
        <v>0.44444444444444448</v>
      </c>
      <c r="C30" s="10">
        <f>LOOKUP(C17,'Gain Tuch'!$A$2:$A$14,'Gain Tuch'!$H$2:$H$14)</f>
        <v>0.46666666666666662</v>
      </c>
      <c r="D30" s="10">
        <f>LOOKUP(D17,'Gain Tuch'!$A$2:$A$14,'Gain Tuch'!$H$2:$H$14)</f>
        <v>0.46666666666666662</v>
      </c>
      <c r="E30" s="10">
        <f>LOOKUP(E17,'Gain Tuch'!$A$2:$A$14,'Gain Tuch'!$H$2:$H$14)</f>
        <v>0.52777777777777779</v>
      </c>
      <c r="F30" s="10">
        <f>LOOKUP(F17,'Gain Tuch'!$A$2:$A$14,'Gain Tuch'!$H$2:$H$14)</f>
        <v>0.52777777777777779</v>
      </c>
      <c r="G30" s="10">
        <f>LOOKUP(G17,'Gain Tuch'!$A$2:$A$14,'Gain Tuch'!$H$2:$H$14)</f>
        <v>0.52777777777777779</v>
      </c>
      <c r="H30" s="10">
        <f>LOOKUP(H17,'Gain Tuch'!$A$2:$A$14,'Gain Tuch'!$H$2:$H$14)</f>
        <v>0.52777777777777779</v>
      </c>
      <c r="I30" s="10">
        <f>LOOKUP(I17,'Gain Tuch'!$A$2:$A$14,'Gain Tuch'!$H$2:$H$14)</f>
        <v>0.52777777777777779</v>
      </c>
      <c r="J30" s="10">
        <f>LOOKUP(J17,'Gain Tuch'!$A$2:$A$14,'Gain Tuch'!$H$2:$H$14)</f>
        <v>0.52777777777777779</v>
      </c>
      <c r="K30" s="10">
        <f>LOOKUP(K17,'Gain Tuch'!$A$2:$A$14,'Gain Tuch'!$H$2:$H$14)</f>
        <v>0.58333333333333337</v>
      </c>
      <c r="L30" s="10">
        <f>LOOKUP(L17,'Gain Tuch'!$A$2:$A$14,'Gain Tuch'!$H$2:$H$14)</f>
        <v>0.58333333333333337</v>
      </c>
      <c r="M30" s="10">
        <f>LOOKUP(M17,'Gain Tuch'!$A$2:$A$14,'Gain Tuch'!$H$2:$H$14)</f>
        <v>0.58333333333333337</v>
      </c>
      <c r="N30" s="10">
        <f>LOOKUP(N17,'Gain Tuch'!$A$2:$A$14,'Gain Tuch'!$H$2:$H$14)</f>
        <v>0.58333333333333337</v>
      </c>
      <c r="O30" s="10">
        <f>LOOKUP(O17,'Gain Tuch'!$A$2:$A$14,'Gain Tuch'!$H$2:$H$14)</f>
        <v>0.58333333333333337</v>
      </c>
      <c r="P30" s="10">
        <f>LOOKUP(P17,'Gain Tuch'!$A$2:$A$14,'Gain Tuch'!$H$2:$H$14)</f>
        <v>0.58333333333333337</v>
      </c>
      <c r="Q30" s="10">
        <f>LOOKUP(Q17,'Gain Tuch'!$A$2:$A$14,'Gain Tuch'!$H$2:$H$14)</f>
        <v>0.58333333333333337</v>
      </c>
      <c r="R30" s="10">
        <f>LOOKUP(R17,'Gain Tuch'!$A$2:$A$14,'Gain Tuch'!$H$2:$H$14)</f>
        <v>0.58333333333333337</v>
      </c>
      <c r="S30" s="10">
        <f>LOOKUP(S17,'Gain Tuch'!$A$2:$A$14,'Gain Tuch'!$H$2:$H$14)</f>
        <v>0.52777777777777779</v>
      </c>
      <c r="T30" s="10">
        <f>LOOKUP(T17,'Gain Tuch'!$A$2:$A$14,'Gain Tuch'!$H$2:$H$14)</f>
        <v>0.52777777777777779</v>
      </c>
      <c r="U30" s="10">
        <f>LOOKUP(U17,'Gain Tuch'!$A$2:$A$14,'Gain Tuch'!$H$2:$H$14)</f>
        <v>0.52777777777777779</v>
      </c>
      <c r="V30" s="10">
        <f>LOOKUP(V17,'Gain Tuch'!$A$2:$A$14,'Gain Tuch'!$H$2:$H$14)</f>
        <v>0.52777777777777779</v>
      </c>
      <c r="W30" s="10">
        <f>LOOKUP(W17,'Gain Tuch'!$A$2:$A$14,'Gain Tuch'!$H$2:$H$14)</f>
        <v>0.52777777777777779</v>
      </c>
      <c r="X30" s="10">
        <f>LOOKUP(X17,'Gain Tuch'!$A$2:$A$14,'Gain Tuch'!$H$2:$H$14)</f>
        <v>0.52777777777777779</v>
      </c>
      <c r="Y30" s="10">
        <f>LOOKUP(Y17,'Gain Tuch'!$A$2:$A$14,'Gain Tuch'!$H$2:$H$14)</f>
        <v>0.46666666666666662</v>
      </c>
      <c r="Z30" s="10">
        <f>LOOKUP(Z17,'Gain Tuch'!$A$2:$A$14,'Gain Tuch'!$H$2:$H$14)</f>
        <v>0.46666666666666662</v>
      </c>
      <c r="AA30" s="10">
        <f>LOOKUP(AA17,'Gain Tuch'!$A$2:$A$14,'Gain Tuch'!$H$2:$H$14)</f>
        <v>0.44444444444444448</v>
      </c>
    </row>
    <row r="31" spans="1:27" x14ac:dyDescent="0.35">
      <c r="A31" s="4">
        <f t="shared" si="3"/>
        <v>0.33999999999999997</v>
      </c>
      <c r="B31" s="10">
        <f>LOOKUP(B18,'Gain Tuch'!$A$2:$A$14,'Gain Tuch'!$H$2:$H$14)</f>
        <v>0.44444444444444448</v>
      </c>
      <c r="C31" s="10">
        <f>LOOKUP(C18,'Gain Tuch'!$A$2:$A$14,'Gain Tuch'!$H$2:$H$14)</f>
        <v>0.46666666666666662</v>
      </c>
      <c r="D31" s="10">
        <f>LOOKUP(D18,'Gain Tuch'!$A$2:$A$14,'Gain Tuch'!$H$2:$H$14)</f>
        <v>0.52777777777777779</v>
      </c>
      <c r="E31" s="10">
        <f>LOOKUP(E18,'Gain Tuch'!$A$2:$A$14,'Gain Tuch'!$H$2:$H$14)</f>
        <v>0.52777777777777779</v>
      </c>
      <c r="F31" s="10">
        <f>LOOKUP(F18,'Gain Tuch'!$A$2:$A$14,'Gain Tuch'!$H$2:$H$14)</f>
        <v>0.52777777777777779</v>
      </c>
      <c r="G31" s="10">
        <f>LOOKUP(G18,'Gain Tuch'!$A$2:$A$14,'Gain Tuch'!$H$2:$H$14)</f>
        <v>0.52777777777777779</v>
      </c>
      <c r="H31" s="10">
        <f>LOOKUP(H18,'Gain Tuch'!$A$2:$A$14,'Gain Tuch'!$H$2:$H$14)</f>
        <v>0.52777777777777779</v>
      </c>
      <c r="I31" s="10">
        <f>LOOKUP(I18,'Gain Tuch'!$A$2:$A$14,'Gain Tuch'!$H$2:$H$14)</f>
        <v>0.52777777777777779</v>
      </c>
      <c r="J31" s="10">
        <f>LOOKUP(J18,'Gain Tuch'!$A$2:$A$14,'Gain Tuch'!$H$2:$H$14)</f>
        <v>0.58333333333333337</v>
      </c>
      <c r="K31" s="10">
        <f>LOOKUP(K18,'Gain Tuch'!$A$2:$A$14,'Gain Tuch'!$H$2:$H$14)</f>
        <v>0.58333333333333337</v>
      </c>
      <c r="L31" s="10">
        <f>LOOKUP(L18,'Gain Tuch'!$A$2:$A$14,'Gain Tuch'!$H$2:$H$14)</f>
        <v>0.66666666666666663</v>
      </c>
      <c r="M31" s="10">
        <f>LOOKUP(M18,'Gain Tuch'!$A$2:$A$14,'Gain Tuch'!$H$2:$H$14)</f>
        <v>0.66666666666666663</v>
      </c>
      <c r="N31" s="10">
        <f>LOOKUP(N18,'Gain Tuch'!$A$2:$A$14,'Gain Tuch'!$H$2:$H$14)</f>
        <v>0.66666666666666663</v>
      </c>
      <c r="O31" s="10">
        <f>LOOKUP(O18,'Gain Tuch'!$A$2:$A$14,'Gain Tuch'!$H$2:$H$14)</f>
        <v>0.66666666666666663</v>
      </c>
      <c r="P31" s="10">
        <f>LOOKUP(P18,'Gain Tuch'!$A$2:$A$14,'Gain Tuch'!$H$2:$H$14)</f>
        <v>0.66666666666666663</v>
      </c>
      <c r="Q31" s="10">
        <f>LOOKUP(Q18,'Gain Tuch'!$A$2:$A$14,'Gain Tuch'!$H$2:$H$14)</f>
        <v>0.66666666666666663</v>
      </c>
      <c r="R31" s="10">
        <f>LOOKUP(R18,'Gain Tuch'!$A$2:$A$14,'Gain Tuch'!$H$2:$H$14)</f>
        <v>0.58333333333333337</v>
      </c>
      <c r="S31" s="10">
        <f>LOOKUP(S18,'Gain Tuch'!$A$2:$A$14,'Gain Tuch'!$H$2:$H$14)</f>
        <v>0.58333333333333337</v>
      </c>
      <c r="T31" s="10">
        <f>LOOKUP(T18,'Gain Tuch'!$A$2:$A$14,'Gain Tuch'!$H$2:$H$14)</f>
        <v>0.52777777777777779</v>
      </c>
      <c r="U31" s="10">
        <f>LOOKUP(U18,'Gain Tuch'!$A$2:$A$14,'Gain Tuch'!$H$2:$H$14)</f>
        <v>0.52777777777777779</v>
      </c>
      <c r="V31" s="10">
        <f>LOOKUP(V18,'Gain Tuch'!$A$2:$A$14,'Gain Tuch'!$H$2:$H$14)</f>
        <v>0.52777777777777779</v>
      </c>
      <c r="W31" s="10">
        <f>LOOKUP(W18,'Gain Tuch'!$A$2:$A$14,'Gain Tuch'!$H$2:$H$14)</f>
        <v>0.52777777777777779</v>
      </c>
      <c r="X31" s="10">
        <f>LOOKUP(X18,'Gain Tuch'!$A$2:$A$14,'Gain Tuch'!$H$2:$H$14)</f>
        <v>0.52777777777777779</v>
      </c>
      <c r="Y31" s="10">
        <f>LOOKUP(Y18,'Gain Tuch'!$A$2:$A$14,'Gain Tuch'!$H$2:$H$14)</f>
        <v>0.52777777777777779</v>
      </c>
      <c r="Z31" s="10">
        <f>LOOKUP(Z18,'Gain Tuch'!$A$2:$A$14,'Gain Tuch'!$H$2:$H$14)</f>
        <v>0.46666666666666662</v>
      </c>
      <c r="AA31" s="10">
        <f>LOOKUP(AA18,'Gain Tuch'!$A$2:$A$14,'Gain Tuch'!$H$2:$H$14)</f>
        <v>0.44444444444444448</v>
      </c>
    </row>
    <row r="32" spans="1:27" x14ac:dyDescent="0.35">
      <c r="A32" s="4">
        <f t="shared" si="3"/>
        <v>0.51</v>
      </c>
      <c r="B32" s="10">
        <f>LOOKUP(B19,'Gain Tuch'!$A$2:$A$14,'Gain Tuch'!$H$2:$H$14)</f>
        <v>0.44444444444444448</v>
      </c>
      <c r="C32" s="10">
        <f>LOOKUP(C19,'Gain Tuch'!$A$2:$A$14,'Gain Tuch'!$H$2:$H$14)</f>
        <v>0.46666666666666662</v>
      </c>
      <c r="D32" s="10">
        <f>LOOKUP(D19,'Gain Tuch'!$A$2:$A$14,'Gain Tuch'!$H$2:$H$14)</f>
        <v>0.52777777777777779</v>
      </c>
      <c r="E32" s="10">
        <f>LOOKUP(E19,'Gain Tuch'!$A$2:$A$14,'Gain Tuch'!$H$2:$H$14)</f>
        <v>0.52777777777777779</v>
      </c>
      <c r="F32" s="10">
        <f>LOOKUP(F19,'Gain Tuch'!$A$2:$A$14,'Gain Tuch'!$H$2:$H$14)</f>
        <v>0.52777777777777779</v>
      </c>
      <c r="G32" s="10">
        <f>LOOKUP(G19,'Gain Tuch'!$A$2:$A$14,'Gain Tuch'!$H$2:$H$14)</f>
        <v>0.52777777777777779</v>
      </c>
      <c r="H32" s="10">
        <f>LOOKUP(H19,'Gain Tuch'!$A$2:$A$14,'Gain Tuch'!$H$2:$H$14)</f>
        <v>0.52777777777777779</v>
      </c>
      <c r="I32" s="10">
        <f>LOOKUP(I19,'Gain Tuch'!$A$2:$A$14,'Gain Tuch'!$H$2:$H$14)</f>
        <v>0.58333333333333337</v>
      </c>
      <c r="J32" s="10">
        <f>LOOKUP(J19,'Gain Tuch'!$A$2:$A$14,'Gain Tuch'!$H$2:$H$14)</f>
        <v>0.58333333333333337</v>
      </c>
      <c r="K32" s="10">
        <f>LOOKUP(K19,'Gain Tuch'!$A$2:$A$14,'Gain Tuch'!$H$2:$H$14)</f>
        <v>0.66666666666666663</v>
      </c>
      <c r="L32" s="10">
        <f>LOOKUP(L19,'Gain Tuch'!$A$2:$A$14,'Gain Tuch'!$H$2:$H$14)</f>
        <v>0.66666666666666663</v>
      </c>
      <c r="M32" s="10">
        <f>LOOKUP(M19,'Gain Tuch'!$A$2:$A$14,'Gain Tuch'!$H$2:$H$14)</f>
        <v>0.77777777777777768</v>
      </c>
      <c r="N32" s="10">
        <f>LOOKUP(N19,'Gain Tuch'!$A$2:$A$14,'Gain Tuch'!$H$2:$H$14)</f>
        <v>0.77777777777777768</v>
      </c>
      <c r="O32" s="10">
        <f>LOOKUP(O19,'Gain Tuch'!$A$2:$A$14,'Gain Tuch'!$H$2:$H$14)</f>
        <v>0.77777777777777768</v>
      </c>
      <c r="P32" s="10">
        <f>LOOKUP(P19,'Gain Tuch'!$A$2:$A$14,'Gain Tuch'!$H$2:$H$14)</f>
        <v>0.77777777777777768</v>
      </c>
      <c r="Q32" s="10">
        <f>LOOKUP(Q19,'Gain Tuch'!$A$2:$A$14,'Gain Tuch'!$H$2:$H$14)</f>
        <v>0.66666666666666663</v>
      </c>
      <c r="R32" s="10">
        <f>LOOKUP(R19,'Gain Tuch'!$A$2:$A$14,'Gain Tuch'!$H$2:$H$14)</f>
        <v>0.66666666666666663</v>
      </c>
      <c r="S32" s="10">
        <f>LOOKUP(S19,'Gain Tuch'!$A$2:$A$14,'Gain Tuch'!$H$2:$H$14)</f>
        <v>0.58333333333333337</v>
      </c>
      <c r="T32" s="10">
        <f>LOOKUP(T19,'Gain Tuch'!$A$2:$A$14,'Gain Tuch'!$H$2:$H$14)</f>
        <v>0.58333333333333337</v>
      </c>
      <c r="U32" s="10">
        <f>LOOKUP(U19,'Gain Tuch'!$A$2:$A$14,'Gain Tuch'!$H$2:$H$14)</f>
        <v>0.52777777777777779</v>
      </c>
      <c r="V32" s="10">
        <f>LOOKUP(V19,'Gain Tuch'!$A$2:$A$14,'Gain Tuch'!$H$2:$H$14)</f>
        <v>0.52777777777777779</v>
      </c>
      <c r="W32" s="10">
        <f>LOOKUP(W19,'Gain Tuch'!$A$2:$A$14,'Gain Tuch'!$H$2:$H$14)</f>
        <v>0.52777777777777779</v>
      </c>
      <c r="X32" s="10">
        <f>LOOKUP(X19,'Gain Tuch'!$A$2:$A$14,'Gain Tuch'!$H$2:$H$14)</f>
        <v>0.52777777777777779</v>
      </c>
      <c r="Y32" s="10">
        <f>LOOKUP(Y19,'Gain Tuch'!$A$2:$A$14,'Gain Tuch'!$H$2:$H$14)</f>
        <v>0.52777777777777779</v>
      </c>
      <c r="Z32" s="10">
        <f>LOOKUP(Z19,'Gain Tuch'!$A$2:$A$14,'Gain Tuch'!$H$2:$H$14)</f>
        <v>0.46666666666666662</v>
      </c>
      <c r="AA32" s="10">
        <f>LOOKUP(AA19,'Gain Tuch'!$A$2:$A$14,'Gain Tuch'!$H$2:$H$14)</f>
        <v>0.44444444444444448</v>
      </c>
    </row>
    <row r="33" spans="1:27" x14ac:dyDescent="0.35">
      <c r="A33" s="4">
        <f t="shared" si="3"/>
        <v>0.67999999999999994</v>
      </c>
      <c r="B33" s="10">
        <f>LOOKUP(B20,'Gain Tuch'!$A$2:$A$14,'Gain Tuch'!$H$2:$H$14)</f>
        <v>0.44444444444444448</v>
      </c>
      <c r="C33" s="10">
        <f>LOOKUP(C20,'Gain Tuch'!$A$2:$A$14,'Gain Tuch'!$H$2:$H$14)</f>
        <v>0.46666666666666662</v>
      </c>
      <c r="D33" s="10">
        <f>LOOKUP(D20,'Gain Tuch'!$A$2:$A$14,'Gain Tuch'!$H$2:$H$14)</f>
        <v>0.52777777777777779</v>
      </c>
      <c r="E33" s="10">
        <f>LOOKUP(E20,'Gain Tuch'!$A$2:$A$14,'Gain Tuch'!$H$2:$H$14)</f>
        <v>0.52777777777777779</v>
      </c>
      <c r="F33" s="10">
        <f>LOOKUP(F20,'Gain Tuch'!$A$2:$A$14,'Gain Tuch'!$H$2:$H$14)</f>
        <v>0.52777777777777779</v>
      </c>
      <c r="G33" s="10">
        <f>LOOKUP(G20,'Gain Tuch'!$A$2:$A$14,'Gain Tuch'!$H$2:$H$14)</f>
        <v>0.52777777777777779</v>
      </c>
      <c r="H33" s="10">
        <f>LOOKUP(H20,'Gain Tuch'!$A$2:$A$14,'Gain Tuch'!$H$2:$H$14)</f>
        <v>0.58333333333333337</v>
      </c>
      <c r="I33" s="10">
        <f>LOOKUP(I20,'Gain Tuch'!$A$2:$A$14,'Gain Tuch'!$H$2:$H$14)</f>
        <v>0.58333333333333337</v>
      </c>
      <c r="J33" s="10">
        <f>LOOKUP(J20,'Gain Tuch'!$A$2:$A$14,'Gain Tuch'!$H$2:$H$14)</f>
        <v>0.66666666666666663</v>
      </c>
      <c r="K33" s="10">
        <f>LOOKUP(K20,'Gain Tuch'!$A$2:$A$14,'Gain Tuch'!$H$2:$H$14)</f>
        <v>0.77777777777777768</v>
      </c>
      <c r="L33" s="10">
        <f>LOOKUP(L20,'Gain Tuch'!$A$2:$A$14,'Gain Tuch'!$H$2:$H$14)</f>
        <v>0.77777777777777768</v>
      </c>
      <c r="M33" s="10">
        <f>LOOKUP(M20,'Gain Tuch'!$A$2:$A$14,'Gain Tuch'!$H$2:$H$14)</f>
        <v>0.84444444444444444</v>
      </c>
      <c r="N33" s="10">
        <f>LOOKUP(N20,'Gain Tuch'!$A$2:$A$14,'Gain Tuch'!$H$2:$H$14)</f>
        <v>0.84444444444444444</v>
      </c>
      <c r="O33" s="10">
        <f>LOOKUP(O20,'Gain Tuch'!$A$2:$A$14,'Gain Tuch'!$H$2:$H$14)</f>
        <v>0.84444444444444444</v>
      </c>
      <c r="P33" s="10">
        <f>LOOKUP(P20,'Gain Tuch'!$A$2:$A$14,'Gain Tuch'!$H$2:$H$14)</f>
        <v>0.84444444444444444</v>
      </c>
      <c r="Q33" s="10">
        <f>LOOKUP(Q20,'Gain Tuch'!$A$2:$A$14,'Gain Tuch'!$H$2:$H$14)</f>
        <v>0.77777777777777768</v>
      </c>
      <c r="R33" s="10">
        <f>LOOKUP(R20,'Gain Tuch'!$A$2:$A$14,'Gain Tuch'!$H$2:$H$14)</f>
        <v>0.77777777777777768</v>
      </c>
      <c r="S33" s="10">
        <f>LOOKUP(S20,'Gain Tuch'!$A$2:$A$14,'Gain Tuch'!$H$2:$H$14)</f>
        <v>0.66666666666666663</v>
      </c>
      <c r="T33" s="10">
        <f>LOOKUP(T20,'Gain Tuch'!$A$2:$A$14,'Gain Tuch'!$H$2:$H$14)</f>
        <v>0.58333333333333337</v>
      </c>
      <c r="U33" s="10">
        <f>LOOKUP(U20,'Gain Tuch'!$A$2:$A$14,'Gain Tuch'!$H$2:$H$14)</f>
        <v>0.58333333333333337</v>
      </c>
      <c r="V33" s="10">
        <f>LOOKUP(V20,'Gain Tuch'!$A$2:$A$14,'Gain Tuch'!$H$2:$H$14)</f>
        <v>0.52777777777777779</v>
      </c>
      <c r="W33" s="10">
        <f>LOOKUP(W20,'Gain Tuch'!$A$2:$A$14,'Gain Tuch'!$H$2:$H$14)</f>
        <v>0.52777777777777779</v>
      </c>
      <c r="X33" s="10">
        <f>LOOKUP(X20,'Gain Tuch'!$A$2:$A$14,'Gain Tuch'!$H$2:$H$14)</f>
        <v>0.52777777777777779</v>
      </c>
      <c r="Y33" s="10">
        <f>LOOKUP(Y20,'Gain Tuch'!$A$2:$A$14,'Gain Tuch'!$H$2:$H$14)</f>
        <v>0.52777777777777779</v>
      </c>
      <c r="Z33" s="10">
        <f>LOOKUP(Z20,'Gain Tuch'!$A$2:$A$14,'Gain Tuch'!$H$2:$H$14)</f>
        <v>0.46666666666666662</v>
      </c>
      <c r="AA33" s="10">
        <f>LOOKUP(AA20,'Gain Tuch'!$A$2:$A$14,'Gain Tuch'!$H$2:$H$14)</f>
        <v>0.44444444444444448</v>
      </c>
    </row>
    <row r="34" spans="1:27" x14ac:dyDescent="0.35">
      <c r="A34" s="4">
        <f t="shared" si="3"/>
        <v>0.85</v>
      </c>
      <c r="B34" s="10">
        <f>LOOKUP(B21,'Gain Tuch'!$A$2:$A$14,'Gain Tuch'!$H$2:$H$14)</f>
        <v>0.46666666666666662</v>
      </c>
      <c r="C34" s="10">
        <f>LOOKUP(C21,'Gain Tuch'!$A$2:$A$14,'Gain Tuch'!$H$2:$H$14)</f>
        <v>0.46666666666666662</v>
      </c>
      <c r="D34" s="10">
        <f>LOOKUP(D21,'Gain Tuch'!$A$2:$A$14,'Gain Tuch'!$H$2:$H$14)</f>
        <v>0.52777777777777779</v>
      </c>
      <c r="E34" s="10">
        <f>LOOKUP(E21,'Gain Tuch'!$A$2:$A$14,'Gain Tuch'!$H$2:$H$14)</f>
        <v>0.52777777777777779</v>
      </c>
      <c r="F34" s="10">
        <f>LOOKUP(F21,'Gain Tuch'!$A$2:$A$14,'Gain Tuch'!$H$2:$H$14)</f>
        <v>0.52777777777777779</v>
      </c>
      <c r="G34" s="10">
        <f>LOOKUP(G21,'Gain Tuch'!$A$2:$A$14,'Gain Tuch'!$H$2:$H$14)</f>
        <v>0.52777777777777779</v>
      </c>
      <c r="H34" s="10">
        <f>LOOKUP(H21,'Gain Tuch'!$A$2:$A$14,'Gain Tuch'!$H$2:$H$14)</f>
        <v>0.58333333333333337</v>
      </c>
      <c r="I34" s="10">
        <f>LOOKUP(I21,'Gain Tuch'!$A$2:$A$14,'Gain Tuch'!$H$2:$H$14)</f>
        <v>0.66666666666666663</v>
      </c>
      <c r="J34" s="10">
        <f>LOOKUP(J21,'Gain Tuch'!$A$2:$A$14,'Gain Tuch'!$H$2:$H$14)</f>
        <v>0.66666666666666663</v>
      </c>
      <c r="K34" s="10">
        <f>LOOKUP(K21,'Gain Tuch'!$A$2:$A$14,'Gain Tuch'!$H$2:$H$14)</f>
        <v>0.77777777777777768</v>
      </c>
      <c r="L34" s="10">
        <f>LOOKUP(L21,'Gain Tuch'!$A$2:$A$14,'Gain Tuch'!$H$2:$H$14)</f>
        <v>0.84444444444444444</v>
      </c>
      <c r="M34" s="10">
        <f>LOOKUP(M21,'Gain Tuch'!$A$2:$A$14,'Gain Tuch'!$H$2:$H$14)</f>
        <v>0.8833333333333333</v>
      </c>
      <c r="N34" s="10">
        <f>LOOKUP(N21,'Gain Tuch'!$A$2:$A$14,'Gain Tuch'!$H$2:$H$14)</f>
        <v>0.9277777777777777</v>
      </c>
      <c r="O34" s="10">
        <f>LOOKUP(O21,'Gain Tuch'!$A$2:$A$14,'Gain Tuch'!$H$2:$H$14)</f>
        <v>0.9277777777777777</v>
      </c>
      <c r="P34" s="10">
        <f>LOOKUP(P21,'Gain Tuch'!$A$2:$A$14,'Gain Tuch'!$H$2:$H$14)</f>
        <v>0.8833333333333333</v>
      </c>
      <c r="Q34" s="10">
        <f>LOOKUP(Q21,'Gain Tuch'!$A$2:$A$14,'Gain Tuch'!$H$2:$H$14)</f>
        <v>0.84444444444444444</v>
      </c>
      <c r="R34" s="10">
        <f>LOOKUP(R21,'Gain Tuch'!$A$2:$A$14,'Gain Tuch'!$H$2:$H$14)</f>
        <v>0.77777777777777768</v>
      </c>
      <c r="S34" s="10">
        <f>LOOKUP(S21,'Gain Tuch'!$A$2:$A$14,'Gain Tuch'!$H$2:$H$14)</f>
        <v>0.66666666666666663</v>
      </c>
      <c r="T34" s="10">
        <f>LOOKUP(T21,'Gain Tuch'!$A$2:$A$14,'Gain Tuch'!$H$2:$H$14)</f>
        <v>0.66666666666666663</v>
      </c>
      <c r="U34" s="10">
        <f>LOOKUP(U21,'Gain Tuch'!$A$2:$A$14,'Gain Tuch'!$H$2:$H$14)</f>
        <v>0.58333333333333337</v>
      </c>
      <c r="V34" s="10">
        <f>LOOKUP(V21,'Gain Tuch'!$A$2:$A$14,'Gain Tuch'!$H$2:$H$14)</f>
        <v>0.52777777777777779</v>
      </c>
      <c r="W34" s="10">
        <f>LOOKUP(W21,'Gain Tuch'!$A$2:$A$14,'Gain Tuch'!$H$2:$H$14)</f>
        <v>0.52777777777777779</v>
      </c>
      <c r="X34" s="10">
        <f>LOOKUP(X21,'Gain Tuch'!$A$2:$A$14,'Gain Tuch'!$H$2:$H$14)</f>
        <v>0.52777777777777779</v>
      </c>
      <c r="Y34" s="10">
        <f>LOOKUP(Y21,'Gain Tuch'!$A$2:$A$14,'Gain Tuch'!$H$2:$H$14)</f>
        <v>0.52777777777777779</v>
      </c>
      <c r="Z34" s="10">
        <f>LOOKUP(Z21,'Gain Tuch'!$A$2:$A$14,'Gain Tuch'!$H$2:$H$14)</f>
        <v>0.46666666666666662</v>
      </c>
      <c r="AA34" s="10">
        <f>LOOKUP(AA21,'Gain Tuch'!$A$2:$A$14,'Gain Tuch'!$H$2:$H$14)</f>
        <v>0.46666666666666662</v>
      </c>
    </row>
    <row r="35" spans="1:27" x14ac:dyDescent="0.35">
      <c r="A35" s="4">
        <f t="shared" si="3"/>
        <v>1.02</v>
      </c>
      <c r="B35" s="10">
        <f>LOOKUP(B22,'Gain Tuch'!$A$2:$A$14,'Gain Tuch'!$H$2:$H$14)</f>
        <v>0.46666666666666662</v>
      </c>
      <c r="C35" s="10">
        <f>LOOKUP(C22,'Gain Tuch'!$A$2:$A$14,'Gain Tuch'!$H$2:$H$14)</f>
        <v>0.46666666666666662</v>
      </c>
      <c r="D35" s="10">
        <f>LOOKUP(D22,'Gain Tuch'!$A$2:$A$14,'Gain Tuch'!$H$2:$H$14)</f>
        <v>0.52777777777777779</v>
      </c>
      <c r="E35" s="10">
        <f>LOOKUP(E22,'Gain Tuch'!$A$2:$A$14,'Gain Tuch'!$H$2:$H$14)</f>
        <v>0.52777777777777779</v>
      </c>
      <c r="F35" s="10">
        <f>LOOKUP(F22,'Gain Tuch'!$A$2:$A$14,'Gain Tuch'!$H$2:$H$14)</f>
        <v>0.52777777777777779</v>
      </c>
      <c r="G35" s="10">
        <f>LOOKUP(G22,'Gain Tuch'!$A$2:$A$14,'Gain Tuch'!$H$2:$H$14)</f>
        <v>0.52777777777777779</v>
      </c>
      <c r="H35" s="10">
        <f>LOOKUP(H22,'Gain Tuch'!$A$2:$A$14,'Gain Tuch'!$H$2:$H$14)</f>
        <v>0.58333333333333337</v>
      </c>
      <c r="I35" s="10">
        <f>LOOKUP(I22,'Gain Tuch'!$A$2:$A$14,'Gain Tuch'!$H$2:$H$14)</f>
        <v>0.66666666666666663</v>
      </c>
      <c r="J35" s="10">
        <f>LOOKUP(J22,'Gain Tuch'!$A$2:$A$14,'Gain Tuch'!$H$2:$H$14)</f>
        <v>0.77777777777777768</v>
      </c>
      <c r="K35" s="10">
        <f>LOOKUP(K22,'Gain Tuch'!$A$2:$A$14,'Gain Tuch'!$H$2:$H$14)</f>
        <v>0.77777777777777768</v>
      </c>
      <c r="L35" s="10">
        <f>LOOKUP(L22,'Gain Tuch'!$A$2:$A$14,'Gain Tuch'!$H$2:$H$14)</f>
        <v>0.8833333333333333</v>
      </c>
      <c r="M35" s="10">
        <f>LOOKUP(M22,'Gain Tuch'!$A$2:$A$14,'Gain Tuch'!$H$2:$H$14)</f>
        <v>0.9277777777777777</v>
      </c>
      <c r="N35" s="10">
        <f>LOOKUP(N22,'Gain Tuch'!$A$2:$A$14,'Gain Tuch'!$H$2:$H$14)</f>
        <v>0.97777777777777775</v>
      </c>
      <c r="O35" s="10">
        <f>LOOKUP(O22,'Gain Tuch'!$A$2:$A$14,'Gain Tuch'!$H$2:$H$14)</f>
        <v>0.97777777777777775</v>
      </c>
      <c r="P35" s="10">
        <f>LOOKUP(P22,'Gain Tuch'!$A$2:$A$14,'Gain Tuch'!$H$2:$H$14)</f>
        <v>0.9277777777777777</v>
      </c>
      <c r="Q35" s="10">
        <f>LOOKUP(Q22,'Gain Tuch'!$A$2:$A$14,'Gain Tuch'!$H$2:$H$14)</f>
        <v>0.8833333333333333</v>
      </c>
      <c r="R35" s="10">
        <f>LOOKUP(R22,'Gain Tuch'!$A$2:$A$14,'Gain Tuch'!$H$2:$H$14)</f>
        <v>0.77777777777777768</v>
      </c>
      <c r="S35" s="10">
        <f>LOOKUP(S22,'Gain Tuch'!$A$2:$A$14,'Gain Tuch'!$H$2:$H$14)</f>
        <v>0.77777777777777768</v>
      </c>
      <c r="T35" s="10">
        <f>LOOKUP(T22,'Gain Tuch'!$A$2:$A$14,'Gain Tuch'!$H$2:$H$14)</f>
        <v>0.66666666666666663</v>
      </c>
      <c r="U35" s="10">
        <f>LOOKUP(U22,'Gain Tuch'!$A$2:$A$14,'Gain Tuch'!$H$2:$H$14)</f>
        <v>0.58333333333333337</v>
      </c>
      <c r="V35" s="10">
        <f>LOOKUP(V22,'Gain Tuch'!$A$2:$A$14,'Gain Tuch'!$H$2:$H$14)</f>
        <v>0.52777777777777779</v>
      </c>
      <c r="W35" s="10">
        <f>LOOKUP(W22,'Gain Tuch'!$A$2:$A$14,'Gain Tuch'!$H$2:$H$14)</f>
        <v>0.52777777777777779</v>
      </c>
      <c r="X35" s="10">
        <f>LOOKUP(X22,'Gain Tuch'!$A$2:$A$14,'Gain Tuch'!$H$2:$H$14)</f>
        <v>0.52777777777777779</v>
      </c>
      <c r="Y35" s="10">
        <f>LOOKUP(Y22,'Gain Tuch'!$A$2:$A$14,'Gain Tuch'!$H$2:$H$14)</f>
        <v>0.52777777777777779</v>
      </c>
      <c r="Z35" s="10">
        <f>LOOKUP(Z22,'Gain Tuch'!$A$2:$A$14,'Gain Tuch'!$H$2:$H$14)</f>
        <v>0.46666666666666662</v>
      </c>
      <c r="AA35" s="10">
        <f>LOOKUP(AA22,'Gain Tuch'!$A$2:$A$14,'Gain Tuch'!$H$2:$H$14)</f>
        <v>0.46666666666666662</v>
      </c>
    </row>
    <row r="36" spans="1:27" x14ac:dyDescent="0.35">
      <c r="A36" s="4">
        <f t="shared" si="3"/>
        <v>1.19</v>
      </c>
      <c r="B36" s="10">
        <f>LOOKUP(B23,'Gain Tuch'!$A$2:$A$14,'Gain Tuch'!$H$2:$H$14)</f>
        <v>0.46666666666666662</v>
      </c>
      <c r="C36" s="10">
        <f>LOOKUP(C23,'Gain Tuch'!$A$2:$A$14,'Gain Tuch'!$H$2:$H$14)</f>
        <v>0.46666666666666662</v>
      </c>
      <c r="D36" s="10">
        <f>LOOKUP(D23,'Gain Tuch'!$A$2:$A$14,'Gain Tuch'!$H$2:$H$14)</f>
        <v>0.52777777777777779</v>
      </c>
      <c r="E36" s="10">
        <f>LOOKUP(E23,'Gain Tuch'!$A$2:$A$14,'Gain Tuch'!$H$2:$H$14)</f>
        <v>0.52777777777777779</v>
      </c>
      <c r="F36" s="10">
        <f>LOOKUP(F23,'Gain Tuch'!$A$2:$A$14,'Gain Tuch'!$H$2:$H$14)</f>
        <v>0.52777777777777779</v>
      </c>
      <c r="G36" s="10">
        <f>LOOKUP(G23,'Gain Tuch'!$A$2:$A$14,'Gain Tuch'!$H$2:$H$14)</f>
        <v>0.52777777777777779</v>
      </c>
      <c r="H36" s="10">
        <f>LOOKUP(H23,'Gain Tuch'!$A$2:$A$14,'Gain Tuch'!$H$2:$H$14)</f>
        <v>0.58333333333333337</v>
      </c>
      <c r="I36" s="10">
        <f>LOOKUP(I23,'Gain Tuch'!$A$2:$A$14,'Gain Tuch'!$H$2:$H$14)</f>
        <v>0.66666666666666663</v>
      </c>
      <c r="J36" s="10">
        <f>LOOKUP(J23,'Gain Tuch'!$A$2:$A$14,'Gain Tuch'!$H$2:$H$14)</f>
        <v>0.77777777777777768</v>
      </c>
      <c r="K36" s="10">
        <f>LOOKUP(K23,'Gain Tuch'!$A$2:$A$14,'Gain Tuch'!$H$2:$H$14)</f>
        <v>0.84444444444444444</v>
      </c>
      <c r="L36" s="10">
        <f>LOOKUP(L23,'Gain Tuch'!$A$2:$A$14,'Gain Tuch'!$H$2:$H$14)</f>
        <v>0.8833333333333333</v>
      </c>
      <c r="M36" s="10">
        <f>LOOKUP(M23,'Gain Tuch'!$A$2:$A$14,'Gain Tuch'!$H$2:$H$14)</f>
        <v>0.95555555555555549</v>
      </c>
      <c r="N36" s="10">
        <f>LOOKUP(N23,'Gain Tuch'!$A$2:$A$14,'Gain Tuch'!$H$2:$H$14)</f>
        <v>0.98888888888888893</v>
      </c>
      <c r="O36" s="10">
        <f>LOOKUP(O23,'Gain Tuch'!$A$2:$A$14,'Gain Tuch'!$H$2:$H$14)</f>
        <v>0.98888888888888893</v>
      </c>
      <c r="P36" s="10">
        <f>LOOKUP(P23,'Gain Tuch'!$A$2:$A$14,'Gain Tuch'!$H$2:$H$14)</f>
        <v>0.95555555555555549</v>
      </c>
      <c r="Q36" s="10">
        <f>LOOKUP(Q23,'Gain Tuch'!$A$2:$A$14,'Gain Tuch'!$H$2:$H$14)</f>
        <v>0.8833333333333333</v>
      </c>
      <c r="R36" s="10">
        <f>LOOKUP(R23,'Gain Tuch'!$A$2:$A$14,'Gain Tuch'!$H$2:$H$14)</f>
        <v>0.84444444444444444</v>
      </c>
      <c r="S36" s="10">
        <f>LOOKUP(S23,'Gain Tuch'!$A$2:$A$14,'Gain Tuch'!$H$2:$H$14)</f>
        <v>0.77777777777777768</v>
      </c>
      <c r="T36" s="10">
        <f>LOOKUP(T23,'Gain Tuch'!$A$2:$A$14,'Gain Tuch'!$H$2:$H$14)</f>
        <v>0.66666666666666663</v>
      </c>
      <c r="U36" s="10">
        <f>LOOKUP(U23,'Gain Tuch'!$A$2:$A$14,'Gain Tuch'!$H$2:$H$14)</f>
        <v>0.58333333333333337</v>
      </c>
      <c r="V36" s="10">
        <f>LOOKUP(V23,'Gain Tuch'!$A$2:$A$14,'Gain Tuch'!$H$2:$H$14)</f>
        <v>0.52777777777777779</v>
      </c>
      <c r="W36" s="10">
        <f>LOOKUP(W23,'Gain Tuch'!$A$2:$A$14,'Gain Tuch'!$H$2:$H$14)</f>
        <v>0.52777777777777779</v>
      </c>
      <c r="X36" s="10">
        <f>LOOKUP(X23,'Gain Tuch'!$A$2:$A$14,'Gain Tuch'!$H$2:$H$14)</f>
        <v>0.52777777777777779</v>
      </c>
      <c r="Y36" s="10">
        <f>LOOKUP(Y23,'Gain Tuch'!$A$2:$A$14,'Gain Tuch'!$H$2:$H$14)</f>
        <v>0.52777777777777779</v>
      </c>
      <c r="Z36" s="10">
        <f>LOOKUP(Z23,'Gain Tuch'!$A$2:$A$14,'Gain Tuch'!$H$2:$H$14)</f>
        <v>0.46666666666666662</v>
      </c>
      <c r="AA36" s="10">
        <f>LOOKUP(AA23,'Gain Tuch'!$A$2:$A$14,'Gain Tuch'!$H$2:$H$14)</f>
        <v>0.46666666666666662</v>
      </c>
    </row>
    <row r="37" spans="1:27" x14ac:dyDescent="0.35">
      <c r="A37" s="4">
        <f t="shared" si="3"/>
        <v>1.3599999999999999</v>
      </c>
      <c r="B37" s="10">
        <f>LOOKUP(B24,'Gain Tuch'!$A$2:$A$14,'Gain Tuch'!$H$2:$H$14)</f>
        <v>0.46666666666666662</v>
      </c>
      <c r="C37" s="10">
        <f>LOOKUP(C24,'Gain Tuch'!$A$2:$A$14,'Gain Tuch'!$H$2:$H$14)</f>
        <v>0.46666666666666662</v>
      </c>
      <c r="D37" s="10">
        <f>LOOKUP(D24,'Gain Tuch'!$A$2:$A$14,'Gain Tuch'!$H$2:$H$14)</f>
        <v>0.52777777777777779</v>
      </c>
      <c r="E37" s="10">
        <f>LOOKUP(E24,'Gain Tuch'!$A$2:$A$14,'Gain Tuch'!$H$2:$H$14)</f>
        <v>0.52777777777777779</v>
      </c>
      <c r="F37" s="10">
        <f>LOOKUP(F24,'Gain Tuch'!$A$2:$A$14,'Gain Tuch'!$H$2:$H$14)</f>
        <v>0.52777777777777779</v>
      </c>
      <c r="G37" s="10">
        <f>LOOKUP(G24,'Gain Tuch'!$A$2:$A$14,'Gain Tuch'!$H$2:$H$14)</f>
        <v>0.52777777777777779</v>
      </c>
      <c r="H37" s="10">
        <f>LOOKUP(H24,'Gain Tuch'!$A$2:$A$14,'Gain Tuch'!$H$2:$H$14)</f>
        <v>0.58333333333333337</v>
      </c>
      <c r="I37" s="10">
        <f>LOOKUP(I24,'Gain Tuch'!$A$2:$A$14,'Gain Tuch'!$H$2:$H$14)</f>
        <v>0.66666666666666663</v>
      </c>
      <c r="J37" s="10">
        <f>LOOKUP(J24,'Gain Tuch'!$A$2:$A$14,'Gain Tuch'!$H$2:$H$14)</f>
        <v>0.77777777777777768</v>
      </c>
      <c r="K37" s="10">
        <f>LOOKUP(K24,'Gain Tuch'!$A$2:$A$14,'Gain Tuch'!$H$2:$H$14)</f>
        <v>0.77777777777777768</v>
      </c>
      <c r="L37" s="10">
        <f>LOOKUP(L24,'Gain Tuch'!$A$2:$A$14,'Gain Tuch'!$H$2:$H$14)</f>
        <v>0.8833333333333333</v>
      </c>
      <c r="M37" s="10">
        <f>LOOKUP(M24,'Gain Tuch'!$A$2:$A$14,'Gain Tuch'!$H$2:$H$14)</f>
        <v>0.9277777777777777</v>
      </c>
      <c r="N37" s="10">
        <f>LOOKUP(N24,'Gain Tuch'!$A$2:$A$14,'Gain Tuch'!$H$2:$H$14)</f>
        <v>0.97777777777777775</v>
      </c>
      <c r="O37" s="10">
        <f>LOOKUP(O24,'Gain Tuch'!$A$2:$A$14,'Gain Tuch'!$H$2:$H$14)</f>
        <v>0.97777777777777775</v>
      </c>
      <c r="P37" s="10">
        <f>LOOKUP(P24,'Gain Tuch'!$A$2:$A$14,'Gain Tuch'!$H$2:$H$14)</f>
        <v>0.9277777777777777</v>
      </c>
      <c r="Q37" s="10">
        <f>LOOKUP(Q24,'Gain Tuch'!$A$2:$A$14,'Gain Tuch'!$H$2:$H$14)</f>
        <v>0.8833333333333333</v>
      </c>
      <c r="R37" s="10">
        <f>LOOKUP(R24,'Gain Tuch'!$A$2:$A$14,'Gain Tuch'!$H$2:$H$14)</f>
        <v>0.77777777777777768</v>
      </c>
      <c r="S37" s="10">
        <f>LOOKUP(S24,'Gain Tuch'!$A$2:$A$14,'Gain Tuch'!$H$2:$H$14)</f>
        <v>0.77777777777777768</v>
      </c>
      <c r="T37" s="10">
        <f>LOOKUP(T24,'Gain Tuch'!$A$2:$A$14,'Gain Tuch'!$H$2:$H$14)</f>
        <v>0.66666666666666663</v>
      </c>
      <c r="U37" s="10">
        <f>LOOKUP(U24,'Gain Tuch'!$A$2:$A$14,'Gain Tuch'!$H$2:$H$14)</f>
        <v>0.58333333333333337</v>
      </c>
      <c r="V37" s="10">
        <f>LOOKUP(V24,'Gain Tuch'!$A$2:$A$14,'Gain Tuch'!$H$2:$H$14)</f>
        <v>0.52777777777777779</v>
      </c>
      <c r="W37" s="10">
        <f>LOOKUP(W24,'Gain Tuch'!$A$2:$A$14,'Gain Tuch'!$H$2:$H$14)</f>
        <v>0.52777777777777779</v>
      </c>
      <c r="X37" s="10">
        <f>LOOKUP(X24,'Gain Tuch'!$A$2:$A$14,'Gain Tuch'!$H$2:$H$14)</f>
        <v>0.52777777777777779</v>
      </c>
      <c r="Y37" s="10">
        <f>LOOKUP(Y24,'Gain Tuch'!$A$2:$A$14,'Gain Tuch'!$H$2:$H$14)</f>
        <v>0.52777777777777779</v>
      </c>
      <c r="Z37" s="10">
        <f>LOOKUP(Z24,'Gain Tuch'!$A$2:$A$14,'Gain Tuch'!$H$2:$H$14)</f>
        <v>0.46666666666666662</v>
      </c>
      <c r="AA37" s="10">
        <f>LOOKUP(AA24,'Gain Tuch'!$A$2:$A$14,'Gain Tuch'!$H$2:$H$14)</f>
        <v>0.46666666666666662</v>
      </c>
    </row>
    <row r="38" spans="1:27" x14ac:dyDescent="0.35">
      <c r="A38" s="4">
        <f t="shared" si="3"/>
        <v>1.5299999999999998</v>
      </c>
      <c r="B38" s="10">
        <f>LOOKUP(B25,'Gain Tuch'!$A$2:$A$14,'Gain Tuch'!$H$2:$H$14)</f>
        <v>0.46666666666666662</v>
      </c>
      <c r="C38" s="10">
        <f>LOOKUP(C25,'Gain Tuch'!$A$2:$A$14,'Gain Tuch'!$H$2:$H$14)</f>
        <v>0.46666666666666662</v>
      </c>
      <c r="D38" s="10">
        <f>LOOKUP(D25,'Gain Tuch'!$A$2:$A$14,'Gain Tuch'!$H$2:$H$14)</f>
        <v>0.52777777777777779</v>
      </c>
      <c r="E38" s="10">
        <f>LOOKUP(E25,'Gain Tuch'!$A$2:$A$14,'Gain Tuch'!$H$2:$H$14)</f>
        <v>0.52777777777777779</v>
      </c>
      <c r="F38" s="10">
        <f>LOOKUP(F25,'Gain Tuch'!$A$2:$A$14,'Gain Tuch'!$H$2:$H$14)</f>
        <v>0.52777777777777779</v>
      </c>
      <c r="G38" s="10">
        <f>LOOKUP(G25,'Gain Tuch'!$A$2:$A$14,'Gain Tuch'!$H$2:$H$14)</f>
        <v>0.52777777777777779</v>
      </c>
      <c r="H38" s="10">
        <f>LOOKUP(H25,'Gain Tuch'!$A$2:$A$14,'Gain Tuch'!$H$2:$H$14)</f>
        <v>0.58333333333333337</v>
      </c>
      <c r="I38" s="10">
        <f>LOOKUP(I25,'Gain Tuch'!$A$2:$A$14,'Gain Tuch'!$H$2:$H$14)</f>
        <v>0.66666666666666663</v>
      </c>
      <c r="J38" s="10">
        <f>LOOKUP(J25,'Gain Tuch'!$A$2:$A$14,'Gain Tuch'!$H$2:$H$14)</f>
        <v>0.66666666666666663</v>
      </c>
      <c r="K38" s="10">
        <f>LOOKUP(K25,'Gain Tuch'!$A$2:$A$14,'Gain Tuch'!$H$2:$H$14)</f>
        <v>0.77777777777777768</v>
      </c>
      <c r="L38" s="10">
        <f>LOOKUP(L25,'Gain Tuch'!$A$2:$A$14,'Gain Tuch'!$H$2:$H$14)</f>
        <v>0.84444444444444444</v>
      </c>
      <c r="M38" s="10">
        <f>LOOKUP(M25,'Gain Tuch'!$A$2:$A$14,'Gain Tuch'!$H$2:$H$14)</f>
        <v>0.8833333333333333</v>
      </c>
      <c r="N38" s="10">
        <f>LOOKUP(N25,'Gain Tuch'!$A$2:$A$14,'Gain Tuch'!$H$2:$H$14)</f>
        <v>0.9277777777777777</v>
      </c>
      <c r="O38" s="10">
        <f>LOOKUP(O25,'Gain Tuch'!$A$2:$A$14,'Gain Tuch'!$H$2:$H$14)</f>
        <v>0.9277777777777777</v>
      </c>
      <c r="P38" s="10">
        <f>LOOKUP(P25,'Gain Tuch'!$A$2:$A$14,'Gain Tuch'!$H$2:$H$14)</f>
        <v>0.8833333333333333</v>
      </c>
      <c r="Q38" s="10">
        <f>LOOKUP(Q25,'Gain Tuch'!$A$2:$A$14,'Gain Tuch'!$H$2:$H$14)</f>
        <v>0.84444444444444444</v>
      </c>
      <c r="R38" s="10">
        <f>LOOKUP(R25,'Gain Tuch'!$A$2:$A$14,'Gain Tuch'!$H$2:$H$14)</f>
        <v>0.77777777777777768</v>
      </c>
      <c r="S38" s="10">
        <f>LOOKUP(S25,'Gain Tuch'!$A$2:$A$14,'Gain Tuch'!$H$2:$H$14)</f>
        <v>0.66666666666666663</v>
      </c>
      <c r="T38" s="10">
        <f>LOOKUP(T25,'Gain Tuch'!$A$2:$A$14,'Gain Tuch'!$H$2:$H$14)</f>
        <v>0.66666666666666663</v>
      </c>
      <c r="U38" s="10">
        <f>LOOKUP(U25,'Gain Tuch'!$A$2:$A$14,'Gain Tuch'!$H$2:$H$14)</f>
        <v>0.58333333333333337</v>
      </c>
      <c r="V38" s="10">
        <f>LOOKUP(V25,'Gain Tuch'!$A$2:$A$14,'Gain Tuch'!$H$2:$H$14)</f>
        <v>0.52777777777777779</v>
      </c>
      <c r="W38" s="10">
        <f>LOOKUP(W25,'Gain Tuch'!$A$2:$A$14,'Gain Tuch'!$H$2:$H$14)</f>
        <v>0.52777777777777779</v>
      </c>
      <c r="X38" s="10">
        <f>LOOKUP(X25,'Gain Tuch'!$A$2:$A$14,'Gain Tuch'!$H$2:$H$14)</f>
        <v>0.52777777777777779</v>
      </c>
      <c r="Y38" s="10">
        <f>LOOKUP(Y25,'Gain Tuch'!$A$2:$A$14,'Gain Tuch'!$H$2:$H$14)</f>
        <v>0.52777777777777779</v>
      </c>
      <c r="Z38" s="10">
        <f>LOOKUP(Z25,'Gain Tuch'!$A$2:$A$14,'Gain Tuch'!$H$2:$H$14)</f>
        <v>0.46666666666666662</v>
      </c>
      <c r="AA38" s="10">
        <f>LOOKUP(AA25,'Gain Tuch'!$A$2:$A$14,'Gain Tuch'!$H$2:$H$14)</f>
        <v>0.46666666666666662</v>
      </c>
    </row>
    <row r="39" spans="1:27" x14ac:dyDescent="0.35">
      <c r="A39" s="4">
        <f t="shared" si="3"/>
        <v>1.7</v>
      </c>
      <c r="B39" s="10">
        <f>LOOKUP(B26,'Gain Tuch'!$A$2:$A$14,'Gain Tuch'!$H$2:$H$14)</f>
        <v>0.44444444444444448</v>
      </c>
      <c r="C39" s="10">
        <f>LOOKUP(C26,'Gain Tuch'!$A$2:$A$14,'Gain Tuch'!$H$2:$H$14)</f>
        <v>0.46666666666666662</v>
      </c>
      <c r="D39" s="10">
        <f>LOOKUP(D26,'Gain Tuch'!$A$2:$A$14,'Gain Tuch'!$H$2:$H$14)</f>
        <v>0.52777777777777779</v>
      </c>
      <c r="E39" s="10">
        <f>LOOKUP(E26,'Gain Tuch'!$A$2:$A$14,'Gain Tuch'!$H$2:$H$14)</f>
        <v>0.52777777777777779</v>
      </c>
      <c r="F39" s="10">
        <f>LOOKUP(F26,'Gain Tuch'!$A$2:$A$14,'Gain Tuch'!$H$2:$H$14)</f>
        <v>0.52777777777777779</v>
      </c>
      <c r="G39" s="10">
        <f>LOOKUP(G26,'Gain Tuch'!$A$2:$A$14,'Gain Tuch'!$H$2:$H$14)</f>
        <v>0.52777777777777779</v>
      </c>
      <c r="H39" s="10">
        <f>LOOKUP(H26,'Gain Tuch'!$A$2:$A$14,'Gain Tuch'!$H$2:$H$14)</f>
        <v>0.58333333333333337</v>
      </c>
      <c r="I39" s="10">
        <f>LOOKUP(I26,'Gain Tuch'!$A$2:$A$14,'Gain Tuch'!$H$2:$H$14)</f>
        <v>0.58333333333333337</v>
      </c>
      <c r="J39" s="10">
        <f>LOOKUP(J26,'Gain Tuch'!$A$2:$A$14,'Gain Tuch'!$H$2:$H$14)</f>
        <v>0.66666666666666663</v>
      </c>
      <c r="K39" s="10">
        <f>LOOKUP(K26,'Gain Tuch'!$A$2:$A$14,'Gain Tuch'!$H$2:$H$14)</f>
        <v>0.77777777777777768</v>
      </c>
      <c r="L39" s="10">
        <f>LOOKUP(L26,'Gain Tuch'!$A$2:$A$14,'Gain Tuch'!$H$2:$H$14)</f>
        <v>0.77777777777777768</v>
      </c>
      <c r="M39" s="10">
        <f>LOOKUP(M26,'Gain Tuch'!$A$2:$A$14,'Gain Tuch'!$H$2:$H$14)</f>
        <v>0.84444444444444444</v>
      </c>
      <c r="N39" s="10">
        <f>LOOKUP(N26,'Gain Tuch'!$A$2:$A$14,'Gain Tuch'!$H$2:$H$14)</f>
        <v>0.84444444444444444</v>
      </c>
      <c r="O39" s="10">
        <f>LOOKUP(O26,'Gain Tuch'!$A$2:$A$14,'Gain Tuch'!$H$2:$H$14)</f>
        <v>0.84444444444444444</v>
      </c>
      <c r="P39" s="10">
        <f>LOOKUP(P26,'Gain Tuch'!$A$2:$A$14,'Gain Tuch'!$H$2:$H$14)</f>
        <v>0.84444444444444444</v>
      </c>
      <c r="Q39" s="10">
        <f>LOOKUP(Q26,'Gain Tuch'!$A$2:$A$14,'Gain Tuch'!$H$2:$H$14)</f>
        <v>0.77777777777777768</v>
      </c>
      <c r="R39" s="10">
        <f>LOOKUP(R26,'Gain Tuch'!$A$2:$A$14,'Gain Tuch'!$H$2:$H$14)</f>
        <v>0.77777777777777768</v>
      </c>
      <c r="S39" s="10">
        <f>LOOKUP(S26,'Gain Tuch'!$A$2:$A$14,'Gain Tuch'!$H$2:$H$14)</f>
        <v>0.66666666666666663</v>
      </c>
      <c r="T39" s="10">
        <f>LOOKUP(T26,'Gain Tuch'!$A$2:$A$14,'Gain Tuch'!$H$2:$H$14)</f>
        <v>0.58333333333333337</v>
      </c>
      <c r="U39" s="10">
        <f>LOOKUP(U26,'Gain Tuch'!$A$2:$A$14,'Gain Tuch'!$H$2:$H$14)</f>
        <v>0.58333333333333337</v>
      </c>
      <c r="V39" s="10">
        <f>LOOKUP(V26,'Gain Tuch'!$A$2:$A$14,'Gain Tuch'!$H$2:$H$14)</f>
        <v>0.52777777777777779</v>
      </c>
      <c r="W39" s="10">
        <f>LOOKUP(W26,'Gain Tuch'!$A$2:$A$14,'Gain Tuch'!$H$2:$H$14)</f>
        <v>0.52777777777777779</v>
      </c>
      <c r="X39" s="10">
        <f>LOOKUP(X26,'Gain Tuch'!$A$2:$A$14,'Gain Tuch'!$H$2:$H$14)</f>
        <v>0.52777777777777779</v>
      </c>
      <c r="Y39" s="10">
        <f>LOOKUP(Y26,'Gain Tuch'!$A$2:$A$14,'Gain Tuch'!$H$2:$H$14)</f>
        <v>0.52777777777777779</v>
      </c>
      <c r="Z39" s="10">
        <f>LOOKUP(Z26,'Gain Tuch'!$A$2:$A$14,'Gain Tuch'!$H$2:$H$14)</f>
        <v>0.46666666666666662</v>
      </c>
      <c r="AA39" s="10">
        <f>LOOKUP(AA26,'Gain Tuch'!$A$2:$A$14,'Gain Tuch'!$H$2:$H$14)</f>
        <v>0.44444444444444448</v>
      </c>
    </row>
    <row r="43" spans="1:27" x14ac:dyDescent="0.35">
      <c r="B43" s="4" t="s">
        <v>12</v>
      </c>
      <c r="D43" t="s">
        <v>29</v>
      </c>
    </row>
    <row r="44" spans="1:27" x14ac:dyDescent="0.35">
      <c r="A44">
        <v>1</v>
      </c>
      <c r="B44">
        <v>255</v>
      </c>
      <c r="D44" t="s">
        <v>28</v>
      </c>
    </row>
    <row r="45" spans="1:27" x14ac:dyDescent="0.35">
      <c r="A45">
        <v>0.95</v>
      </c>
      <c r="B45" s="6">
        <f t="shared" ref="B45:B54" si="4">$B$44*POWER(A45,1/2.2)</f>
        <v>249.12341377957463</v>
      </c>
    </row>
    <row r="46" spans="1:27" x14ac:dyDescent="0.35">
      <c r="A46">
        <v>0.9</v>
      </c>
      <c r="B46" s="6">
        <f t="shared" si="4"/>
        <v>243.07557462557352</v>
      </c>
    </row>
    <row r="47" spans="1:27" x14ac:dyDescent="0.35">
      <c r="A47">
        <v>0.85</v>
      </c>
      <c r="B47" s="6">
        <f t="shared" si="4"/>
        <v>236.84153871043651</v>
      </c>
    </row>
    <row r="48" spans="1:27" x14ac:dyDescent="0.35">
      <c r="A48">
        <v>0.8</v>
      </c>
      <c r="B48" s="6">
        <f t="shared" si="4"/>
        <v>230.4040848843691</v>
      </c>
    </row>
    <row r="49" spans="1:2" x14ac:dyDescent="0.35">
      <c r="A49">
        <v>0.75</v>
      </c>
      <c r="B49" s="6">
        <f t="shared" si="4"/>
        <v>223.74320025496846</v>
      </c>
    </row>
    <row r="50" spans="1:2" x14ac:dyDescent="0.35">
      <c r="A50">
        <v>0.7</v>
      </c>
      <c r="B50" s="6">
        <f t="shared" si="4"/>
        <v>216.83540656401772</v>
      </c>
    </row>
    <row r="51" spans="1:2" x14ac:dyDescent="0.35">
      <c r="A51">
        <v>0.65</v>
      </c>
      <c r="B51" s="6">
        <f t="shared" si="4"/>
        <v>209.65286281880708</v>
      </c>
    </row>
    <row r="52" spans="1:2" x14ac:dyDescent="0.35">
      <c r="A52">
        <v>0.6</v>
      </c>
      <c r="B52" s="6">
        <f t="shared" si="4"/>
        <v>202.16214628959267</v>
      </c>
    </row>
    <row r="53" spans="1:2" x14ac:dyDescent="0.35">
      <c r="A53">
        <v>0.55000000000000004</v>
      </c>
      <c r="B53" s="6">
        <f t="shared" si="4"/>
        <v>194.32255905811732</v>
      </c>
    </row>
    <row r="54" spans="1:2" x14ac:dyDescent="0.35">
      <c r="A54">
        <v>0.5</v>
      </c>
      <c r="B54" s="6">
        <f t="shared" si="4"/>
        <v>186.08371347438438</v>
      </c>
    </row>
    <row r="55" spans="1:2" x14ac:dyDescent="0.35">
      <c r="A55">
        <v>0.45</v>
      </c>
      <c r="B55" s="6">
        <f t="shared" ref="B55:B59" si="5">$B$44*POWER(A55,1/2.2)</f>
        <v>177.38198267155514</v>
      </c>
    </row>
    <row r="56" spans="1:2" x14ac:dyDescent="0.35">
      <c r="A56">
        <v>0.4</v>
      </c>
      <c r="B56" s="6">
        <f t="shared" si="5"/>
        <v>168.13508907823794</v>
      </c>
    </row>
    <row r="57" spans="1:2" x14ac:dyDescent="0.35">
      <c r="A57">
        <v>0.35</v>
      </c>
      <c r="B57" s="6">
        <f t="shared" si="5"/>
        <v>158.23348104376595</v>
      </c>
    </row>
    <row r="58" spans="1:2" x14ac:dyDescent="0.35">
      <c r="A58">
        <v>0.3</v>
      </c>
      <c r="B58" s="6">
        <f t="shared" si="5"/>
        <v>147.52581531576138</v>
      </c>
    </row>
    <row r="59" spans="1:2" x14ac:dyDescent="0.35">
      <c r="A59">
        <v>0.25</v>
      </c>
      <c r="B59" s="6">
        <f t="shared" si="5"/>
        <v>135.79273890359525</v>
      </c>
    </row>
    <row r="60" spans="1:2" x14ac:dyDescent="0.35">
      <c r="A60"/>
      <c r="B60" s="6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Winkelrechner</vt:lpstr>
      <vt:lpstr>Horizontal</vt:lpstr>
      <vt:lpstr>Vertikal</vt:lpstr>
      <vt:lpstr>Gain Tuch</vt:lpstr>
      <vt:lpstr>Hilfstabellen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Nils Öllerer</dc:creator>
  <cp:lastModifiedBy>Nils Öllerer</cp:lastModifiedBy>
  <dcterms:created xsi:type="dcterms:W3CDTF">2020-03-22T07:25:06Z</dcterms:created>
  <dcterms:modified xsi:type="dcterms:W3CDTF">2020-03-29T10:48:05Z</dcterms:modified>
</cp:coreProperties>
</file>